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xport\00_DPB\2025\DEPO_JURAJOV_DVOR\PRIESTORY_PRACOVNIKOV_TRAKCNYCH_VEDENI_2NP\"/>
    </mc:Choice>
  </mc:AlternateContent>
  <bookViews>
    <workbookView xWindow="0" yWindow="0" windowWidth="0" windowHeight="0"/>
  </bookViews>
  <sheets>
    <sheet name="Rekapitulácia stavby" sheetId="1" r:id="rId1"/>
    <sheet name="01_202 - Chodba" sheetId="2" r:id="rId2"/>
    <sheet name="02_203_204 - Socialne pri..." sheetId="3" r:id="rId3"/>
    <sheet name="03_205 - Socialne priesto..." sheetId="4" r:id="rId4"/>
    <sheet name="04_206 - Kuchynka" sheetId="5" r:id="rId5"/>
    <sheet name="05_207 - Kancelária" sheetId="6" r:id="rId6"/>
    <sheet name="06_209 - Šatňa" sheetId="7" r:id="rId7"/>
    <sheet name="Zoznam figúr" sheetId="8" r:id="rId8"/>
  </sheets>
  <definedNames>
    <definedName name="_xlnm.Print_Area" localSheetId="0">'Rekapitulácia stavby'!$D$4:$AO$76,'Rekapitulácia stavby'!$C$82:$AQ$109</definedName>
    <definedName name="_xlnm.Print_Titles" localSheetId="0">'Rekapitulácia stavby'!$92:$92</definedName>
    <definedName name="_xlnm._FilterDatabase" localSheetId="1" hidden="1">'01_202 - Chodba'!$C$147:$K$324</definedName>
    <definedName name="_xlnm.Print_Area" localSheetId="1">'01_202 - Chodba'!$C$4:$J$76,'01_202 - Chodba'!$C$82:$J$127,'01_202 - Chodba'!$C$133:$J$324</definedName>
    <definedName name="_xlnm.Print_Titles" localSheetId="1">'01_202 - Chodba'!$147:$147</definedName>
    <definedName name="_xlnm._FilterDatabase" localSheetId="2" hidden="1">'02_203_204 - Socialne pri...'!$C$156:$K$518</definedName>
    <definedName name="_xlnm.Print_Area" localSheetId="2">'02_203_204 - Socialne pri...'!$C$4:$J$76,'02_203_204 - Socialne pri...'!$C$82:$J$136,'02_203_204 - Socialne pri...'!$C$142:$J$518</definedName>
    <definedName name="_xlnm.Print_Titles" localSheetId="2">'02_203_204 - Socialne pri...'!$156:$156</definedName>
    <definedName name="_xlnm._FilterDatabase" localSheetId="3" hidden="1">'03_205 - Socialne priesto...'!$C$156:$K$502</definedName>
    <definedName name="_xlnm.Print_Area" localSheetId="3">'03_205 - Socialne priesto...'!$C$4:$J$76,'03_205 - Socialne priesto...'!$C$82:$J$136,'03_205 - Socialne priesto...'!$C$142:$J$502</definedName>
    <definedName name="_xlnm.Print_Titles" localSheetId="3">'03_205 - Socialne priesto...'!$156:$156</definedName>
    <definedName name="_xlnm._FilterDatabase" localSheetId="4" hidden="1">'04_206 - Kuchynka'!$C$148:$K$330</definedName>
    <definedName name="_xlnm.Print_Area" localSheetId="4">'04_206 - Kuchynka'!$C$4:$J$76,'04_206 - Kuchynka'!$C$82:$J$128,'04_206 - Kuchynka'!$C$134:$J$330</definedName>
    <definedName name="_xlnm.Print_Titles" localSheetId="4">'04_206 - Kuchynka'!$148:$148</definedName>
    <definedName name="_xlnm._FilterDatabase" localSheetId="5" hidden="1">'05_207 - Kancelária'!$C$145:$K$282</definedName>
    <definedName name="_xlnm.Print_Area" localSheetId="5">'05_207 - Kancelária'!$C$4:$J$76,'05_207 - Kancelária'!$C$82:$J$125,'05_207 - Kancelária'!$C$131:$J$282</definedName>
    <definedName name="_xlnm.Print_Titles" localSheetId="5">'05_207 - Kancelária'!$145:$145</definedName>
    <definedName name="_xlnm._FilterDatabase" localSheetId="6" hidden="1">'06_209 - Šatňa'!$C$145:$K$282</definedName>
    <definedName name="_xlnm.Print_Area" localSheetId="6">'06_209 - Šatňa'!$C$4:$J$76,'06_209 - Šatňa'!$C$82:$J$125,'06_209 - Šatňa'!$C$131:$J$282</definedName>
    <definedName name="_xlnm.Print_Titles" localSheetId="6">'06_209 - Šatňa'!$145:$145</definedName>
    <definedName name="_xlnm.Print_Area" localSheetId="7">'Zoznam figúr'!$C$4:$G$635</definedName>
    <definedName name="_xlnm.Print_Titles" localSheetId="7">'Zoznam figúr'!$9:$9</definedName>
  </definedNames>
  <calcPr/>
</workbook>
</file>

<file path=xl/calcChain.xml><?xml version="1.0" encoding="utf-8"?>
<calcChain xmlns="http://schemas.openxmlformats.org/spreadsheetml/2006/main">
  <c i="8" l="1" r="D7"/>
  <c i="7" r="J41"/>
  <c r="J40"/>
  <c i="1" r="AY101"/>
  <c i="7" r="J39"/>
  <c i="1" r="AX101"/>
  <c i="7" r="BI282"/>
  <c r="BH282"/>
  <c r="BG282"/>
  <c r="BE282"/>
  <c r="BK282"/>
  <c r="J282"/>
  <c r="BF282"/>
  <c r="BI281"/>
  <c r="BH281"/>
  <c r="BG281"/>
  <c r="BE281"/>
  <c r="BK281"/>
  <c r="J281"/>
  <c r="BF281"/>
  <c r="BI280"/>
  <c r="BH280"/>
  <c r="BG280"/>
  <c r="BE280"/>
  <c r="BK280"/>
  <c r="J280"/>
  <c r="BF280"/>
  <c r="BI279"/>
  <c r="BH279"/>
  <c r="BG279"/>
  <c r="BE279"/>
  <c r="BK279"/>
  <c r="J279"/>
  <c r="BF279"/>
  <c r="BI278"/>
  <c r="BH278"/>
  <c r="BG278"/>
  <c r="BE278"/>
  <c r="BK278"/>
  <c r="J278"/>
  <c r="BF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T265"/>
  <c r="R266"/>
  <c r="R265"/>
  <c r="P266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T178"/>
  <c r="R179"/>
  <c r="R178"/>
  <c r="P179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1"/>
  <c r="BH161"/>
  <c r="BG161"/>
  <c r="BE161"/>
  <c r="T161"/>
  <c r="R161"/>
  <c r="P161"/>
  <c r="BI156"/>
  <c r="BH156"/>
  <c r="BG156"/>
  <c r="BE156"/>
  <c r="T156"/>
  <c r="R156"/>
  <c r="P156"/>
  <c r="BI153"/>
  <c r="BH153"/>
  <c r="BG153"/>
  <c r="BE153"/>
  <c r="T153"/>
  <c r="R153"/>
  <c r="P153"/>
  <c r="BI149"/>
  <c r="BH149"/>
  <c r="BG149"/>
  <c r="BE149"/>
  <c r="T149"/>
  <c r="R149"/>
  <c r="P149"/>
  <c r="F142"/>
  <c r="F140"/>
  <c r="E138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F93"/>
  <c r="F91"/>
  <c r="E89"/>
  <c r="J26"/>
  <c r="E26"/>
  <c r="J94"/>
  <c r="J25"/>
  <c r="J23"/>
  <c r="E23"/>
  <c r="J142"/>
  <c r="J22"/>
  <c r="J20"/>
  <c r="E20"/>
  <c r="F143"/>
  <c r="J19"/>
  <c r="J14"/>
  <c r="J91"/>
  <c r="E7"/>
  <c r="E134"/>
  <c i="6" r="J41"/>
  <c r="J40"/>
  <c i="1" r="AY100"/>
  <c i="6" r="J39"/>
  <c i="1" r="AX100"/>
  <c i="6" r="BI282"/>
  <c r="BH282"/>
  <c r="BG282"/>
  <c r="BE282"/>
  <c r="BK282"/>
  <c r="J282"/>
  <c r="BF282"/>
  <c r="BI281"/>
  <c r="BH281"/>
  <c r="BG281"/>
  <c r="BE281"/>
  <c r="BK281"/>
  <c r="J281"/>
  <c r="BF281"/>
  <c r="BI280"/>
  <c r="BH280"/>
  <c r="BG280"/>
  <c r="BE280"/>
  <c r="BK280"/>
  <c r="J280"/>
  <c r="BF280"/>
  <c r="BI279"/>
  <c r="BH279"/>
  <c r="BG279"/>
  <c r="BE279"/>
  <c r="BK279"/>
  <c r="J279"/>
  <c r="BF279"/>
  <c r="BI278"/>
  <c r="BH278"/>
  <c r="BG278"/>
  <c r="BE278"/>
  <c r="BK278"/>
  <c r="J278"/>
  <c r="BF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T265"/>
  <c r="R266"/>
  <c r="R265"/>
  <c r="P266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T178"/>
  <c r="R179"/>
  <c r="R178"/>
  <c r="P179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1"/>
  <c r="BH161"/>
  <c r="BG161"/>
  <c r="BE161"/>
  <c r="T161"/>
  <c r="R161"/>
  <c r="P161"/>
  <c r="BI156"/>
  <c r="BH156"/>
  <c r="BG156"/>
  <c r="BE156"/>
  <c r="T156"/>
  <c r="R156"/>
  <c r="P156"/>
  <c r="BI153"/>
  <c r="BH153"/>
  <c r="BG153"/>
  <c r="BE153"/>
  <c r="T153"/>
  <c r="R153"/>
  <c r="P153"/>
  <c r="BI149"/>
  <c r="BH149"/>
  <c r="BG149"/>
  <c r="BE149"/>
  <c r="T149"/>
  <c r="R149"/>
  <c r="P149"/>
  <c r="F142"/>
  <c r="F140"/>
  <c r="E138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F93"/>
  <c r="F91"/>
  <c r="E89"/>
  <c r="J26"/>
  <c r="E26"/>
  <c r="J94"/>
  <c r="J25"/>
  <c r="J23"/>
  <c r="E23"/>
  <c r="J93"/>
  <c r="J22"/>
  <c r="J20"/>
  <c r="E20"/>
  <c r="F94"/>
  <c r="J19"/>
  <c r="J14"/>
  <c r="J140"/>
  <c r="E7"/>
  <c r="E134"/>
  <c i="5" r="J41"/>
  <c r="J40"/>
  <c i="1" r="AY99"/>
  <c i="5" r="J39"/>
  <c i="1" r="AX99"/>
  <c i="5" r="BI330"/>
  <c r="BH330"/>
  <c r="BG330"/>
  <c r="BE330"/>
  <c r="BK330"/>
  <c r="J330"/>
  <c r="BF330"/>
  <c r="BI329"/>
  <c r="BH329"/>
  <c r="BG329"/>
  <c r="BE329"/>
  <c r="BK329"/>
  <c r="J329"/>
  <c r="BF329"/>
  <c r="BI328"/>
  <c r="BH328"/>
  <c r="BG328"/>
  <c r="BE328"/>
  <c r="BK328"/>
  <c r="J328"/>
  <c r="BF328"/>
  <c r="BI327"/>
  <c r="BH327"/>
  <c r="BG327"/>
  <c r="BE327"/>
  <c r="BK327"/>
  <c r="J327"/>
  <c r="BF327"/>
  <c r="BI326"/>
  <c r="BH326"/>
  <c r="BG326"/>
  <c r="BE326"/>
  <c r="BK326"/>
  <c r="J326"/>
  <c r="BF326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T313"/>
  <c r="R314"/>
  <c r="R313"/>
  <c r="P314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83"/>
  <c r="BH283"/>
  <c r="BG283"/>
  <c r="BE283"/>
  <c r="T283"/>
  <c r="R283"/>
  <c r="P283"/>
  <c r="BI280"/>
  <c r="BH280"/>
  <c r="BG280"/>
  <c r="BE280"/>
  <c r="T280"/>
  <c r="R280"/>
  <c r="P280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59"/>
  <c r="BH159"/>
  <c r="BG159"/>
  <c r="BE159"/>
  <c r="T159"/>
  <c r="R159"/>
  <c r="P159"/>
  <c r="BI156"/>
  <c r="BH156"/>
  <c r="BG156"/>
  <c r="BE156"/>
  <c r="T156"/>
  <c r="R156"/>
  <c r="P156"/>
  <c r="BI152"/>
  <c r="BH152"/>
  <c r="BG152"/>
  <c r="BE152"/>
  <c r="T152"/>
  <c r="R152"/>
  <c r="P152"/>
  <c r="F145"/>
  <c r="F143"/>
  <c r="E141"/>
  <c r="BI126"/>
  <c r="BH126"/>
  <c r="BG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F93"/>
  <c r="F91"/>
  <c r="E89"/>
  <c r="J26"/>
  <c r="E26"/>
  <c r="J146"/>
  <c r="J25"/>
  <c r="J23"/>
  <c r="E23"/>
  <c r="J145"/>
  <c r="J22"/>
  <c r="J20"/>
  <c r="E20"/>
  <c r="F146"/>
  <c r="J19"/>
  <c r="J14"/>
  <c r="J143"/>
  <c r="E7"/>
  <c r="E137"/>
  <c i="4" r="J41"/>
  <c r="J40"/>
  <c i="1" r="AY98"/>
  <c i="4" r="J39"/>
  <c i="1" r="AX98"/>
  <c i="4" r="BI502"/>
  <c r="BH502"/>
  <c r="BG502"/>
  <c r="BE502"/>
  <c r="BK502"/>
  <c r="J502"/>
  <c r="BF502"/>
  <c r="BI501"/>
  <c r="BH501"/>
  <c r="BG501"/>
  <c r="BE501"/>
  <c r="BK501"/>
  <c r="J501"/>
  <c r="BF501"/>
  <c r="BI500"/>
  <c r="BH500"/>
  <c r="BG500"/>
  <c r="BE500"/>
  <c r="BK500"/>
  <c r="J500"/>
  <c r="BF500"/>
  <c r="BI499"/>
  <c r="BH499"/>
  <c r="BG499"/>
  <c r="BE499"/>
  <c r="BK499"/>
  <c r="J499"/>
  <c r="BF499"/>
  <c r="BI498"/>
  <c r="BH498"/>
  <c r="BG498"/>
  <c r="BE498"/>
  <c r="BK498"/>
  <c r="J498"/>
  <c r="BF498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2"/>
  <c r="BH492"/>
  <c r="BG492"/>
  <c r="BE492"/>
  <c r="T492"/>
  <c r="R492"/>
  <c r="P492"/>
  <c r="BI489"/>
  <c r="BH489"/>
  <c r="BG489"/>
  <c r="BE489"/>
  <c r="T489"/>
  <c r="R489"/>
  <c r="P489"/>
  <c r="BI488"/>
  <c r="BH488"/>
  <c r="BG488"/>
  <c r="BE488"/>
  <c r="T488"/>
  <c r="R488"/>
  <c r="P488"/>
  <c r="BI486"/>
  <c r="BH486"/>
  <c r="BG486"/>
  <c r="BE486"/>
  <c r="T486"/>
  <c r="T485"/>
  <c r="R486"/>
  <c r="R485"/>
  <c r="P486"/>
  <c r="P485"/>
  <c r="BI482"/>
  <c r="BH482"/>
  <c r="BG482"/>
  <c r="BE482"/>
  <c r="T482"/>
  <c r="T481"/>
  <c r="R482"/>
  <c r="R481"/>
  <c r="P482"/>
  <c r="P481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5"/>
  <c r="BH455"/>
  <c r="BG455"/>
  <c r="BE455"/>
  <c r="T455"/>
  <c r="R455"/>
  <c r="P455"/>
  <c r="BI452"/>
  <c r="BH452"/>
  <c r="BG452"/>
  <c r="BE452"/>
  <c r="T452"/>
  <c r="R452"/>
  <c r="P452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38"/>
  <c r="BH438"/>
  <c r="BG438"/>
  <c r="BE438"/>
  <c r="T438"/>
  <c r="R438"/>
  <c r="P438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2"/>
  <c r="BH422"/>
  <c r="BG422"/>
  <c r="BE422"/>
  <c r="T422"/>
  <c r="R422"/>
  <c r="P422"/>
  <c r="BI419"/>
  <c r="BH419"/>
  <c r="BG419"/>
  <c r="BE419"/>
  <c r="T419"/>
  <c r="R419"/>
  <c r="P419"/>
  <c r="BI417"/>
  <c r="BH417"/>
  <c r="BG417"/>
  <c r="BE417"/>
  <c r="T417"/>
  <c r="R417"/>
  <c r="P417"/>
  <c r="BI414"/>
  <c r="BH414"/>
  <c r="BG414"/>
  <c r="BE414"/>
  <c r="T414"/>
  <c r="R414"/>
  <c r="P414"/>
  <c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1"/>
  <c r="BH371"/>
  <c r="BG371"/>
  <c r="BE371"/>
  <c r="T371"/>
  <c r="R371"/>
  <c r="P371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7"/>
  <c r="BH357"/>
  <c r="BG357"/>
  <c r="BE357"/>
  <c r="T357"/>
  <c r="R357"/>
  <c r="P357"/>
  <c r="BI356"/>
  <c r="BH356"/>
  <c r="BG356"/>
  <c r="BE356"/>
  <c r="T356"/>
  <c r="R356"/>
  <c r="P356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43"/>
  <c r="BH343"/>
  <c r="BG343"/>
  <c r="BE343"/>
  <c r="T343"/>
  <c r="R343"/>
  <c r="P343"/>
  <c r="BI340"/>
  <c r="BH340"/>
  <c r="BG340"/>
  <c r="BE340"/>
  <c r="T340"/>
  <c r="R340"/>
  <c r="P340"/>
  <c r="BI339"/>
  <c r="BH339"/>
  <c r="BG339"/>
  <c r="BE339"/>
  <c r="T339"/>
  <c r="R339"/>
  <c r="P339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5"/>
  <c r="BH315"/>
  <c r="BG315"/>
  <c r="BE315"/>
  <c r="T315"/>
  <c r="R315"/>
  <c r="P315"/>
  <c r="BI314"/>
  <c r="BH314"/>
  <c r="BG314"/>
  <c r="BE314"/>
  <c r="T314"/>
  <c r="R314"/>
  <c r="P314"/>
  <c r="BI311"/>
  <c r="BH311"/>
  <c r="BG311"/>
  <c r="BE311"/>
  <c r="T311"/>
  <c r="R311"/>
  <c r="P311"/>
  <c r="BI310"/>
  <c r="BH310"/>
  <c r="BG310"/>
  <c r="BE310"/>
  <c r="T310"/>
  <c r="R310"/>
  <c r="P310"/>
  <c r="BI307"/>
  <c r="BH307"/>
  <c r="BG307"/>
  <c r="BE307"/>
  <c r="T307"/>
  <c r="R307"/>
  <c r="P307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5"/>
  <c r="BH295"/>
  <c r="BG295"/>
  <c r="BE295"/>
  <c r="T295"/>
  <c r="R295"/>
  <c r="P295"/>
  <c r="BI294"/>
  <c r="BH294"/>
  <c r="BG294"/>
  <c r="BE294"/>
  <c r="T294"/>
  <c r="R294"/>
  <c r="P294"/>
  <c r="BI291"/>
  <c r="BH291"/>
  <c r="BG291"/>
  <c r="BE291"/>
  <c r="T291"/>
  <c r="R291"/>
  <c r="P291"/>
  <c r="BI290"/>
  <c r="BH290"/>
  <c r="BG290"/>
  <c r="BE290"/>
  <c r="T290"/>
  <c r="R290"/>
  <c r="P290"/>
  <c r="BI287"/>
  <c r="BH287"/>
  <c r="BG287"/>
  <c r="BE287"/>
  <c r="T287"/>
  <c r="R287"/>
  <c r="P287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19"/>
  <c r="BH219"/>
  <c r="BG219"/>
  <c r="BE219"/>
  <c r="T219"/>
  <c r="R219"/>
  <c r="P219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R207"/>
  <c r="P207"/>
  <c r="BI201"/>
  <c r="BH201"/>
  <c r="BG201"/>
  <c r="BE201"/>
  <c r="T201"/>
  <c r="R201"/>
  <c r="P201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0"/>
  <c r="BH160"/>
  <c r="BG160"/>
  <c r="BE160"/>
  <c r="T160"/>
  <c r="R160"/>
  <c r="P160"/>
  <c r="F153"/>
  <c r="F151"/>
  <c r="E149"/>
  <c r="BI134"/>
  <c r="BH134"/>
  <c r="BG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BI129"/>
  <c r="BH129"/>
  <c r="BG129"/>
  <c r="BF129"/>
  <c r="BE129"/>
  <c r="F93"/>
  <c r="F91"/>
  <c r="E89"/>
  <c r="J26"/>
  <c r="E26"/>
  <c r="J94"/>
  <c r="J25"/>
  <c r="J23"/>
  <c r="E23"/>
  <c r="J153"/>
  <c r="J22"/>
  <c r="J20"/>
  <c r="E20"/>
  <c r="F94"/>
  <c r="J19"/>
  <c r="J14"/>
  <c r="J151"/>
  <c r="E7"/>
  <c r="E145"/>
  <c i="3" r="J41"/>
  <c r="J40"/>
  <c i="1" r="AY97"/>
  <c i="3" r="J39"/>
  <c i="1" r="AX97"/>
  <c i="3" r="BI518"/>
  <c r="BH518"/>
  <c r="BG518"/>
  <c r="BE518"/>
  <c r="BK518"/>
  <c r="J518"/>
  <c r="BF518"/>
  <c r="BI517"/>
  <c r="BH517"/>
  <c r="BG517"/>
  <c r="BE517"/>
  <c r="BK517"/>
  <c r="J517"/>
  <c r="BF517"/>
  <c r="BI516"/>
  <c r="BH516"/>
  <c r="BG516"/>
  <c r="BE516"/>
  <c r="BK516"/>
  <c r="J516"/>
  <c r="BF516"/>
  <c r="BI515"/>
  <c r="BH515"/>
  <c r="BG515"/>
  <c r="BE515"/>
  <c r="BK515"/>
  <c r="J515"/>
  <c r="BF515"/>
  <c r="BI514"/>
  <c r="BH514"/>
  <c r="BG514"/>
  <c r="BE514"/>
  <c r="BK514"/>
  <c r="J514"/>
  <c r="BF514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8"/>
  <c r="BH508"/>
  <c r="BG508"/>
  <c r="BE508"/>
  <c r="T508"/>
  <c r="R508"/>
  <c r="P508"/>
  <c r="BI505"/>
  <c r="BH505"/>
  <c r="BG505"/>
  <c r="BE505"/>
  <c r="T505"/>
  <c r="R505"/>
  <c r="P505"/>
  <c r="BI504"/>
  <c r="BH504"/>
  <c r="BG504"/>
  <c r="BE504"/>
  <c r="T504"/>
  <c r="R504"/>
  <c r="P504"/>
  <c r="BI502"/>
  <c r="BH502"/>
  <c r="BG502"/>
  <c r="BE502"/>
  <c r="T502"/>
  <c r="T501"/>
  <c r="R502"/>
  <c r="R501"/>
  <c r="P502"/>
  <c r="P501"/>
  <c r="BI498"/>
  <c r="BH498"/>
  <c r="BG498"/>
  <c r="BE498"/>
  <c r="T498"/>
  <c r="T497"/>
  <c r="R498"/>
  <c r="R497"/>
  <c r="P498"/>
  <c r="P497"/>
  <c r="BI494"/>
  <c r="BH494"/>
  <c r="BG494"/>
  <c r="BE494"/>
  <c r="T494"/>
  <c r="R494"/>
  <c r="P494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19"/>
  <c r="BH419"/>
  <c r="BG419"/>
  <c r="BE419"/>
  <c r="T419"/>
  <c r="R419"/>
  <c r="P419"/>
  <c r="BI417"/>
  <c r="BH417"/>
  <c r="BG417"/>
  <c r="BE417"/>
  <c r="T417"/>
  <c r="R417"/>
  <c r="P417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1"/>
  <c r="BH391"/>
  <c r="BG391"/>
  <c r="BE391"/>
  <c r="T391"/>
  <c r="R391"/>
  <c r="P391"/>
  <c r="BI387"/>
  <c r="BH387"/>
  <c r="BG387"/>
  <c r="BE387"/>
  <c r="T387"/>
  <c r="T386"/>
  <c r="R387"/>
  <c r="R386"/>
  <c r="P387"/>
  <c r="P386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7"/>
  <c r="BH347"/>
  <c r="BG347"/>
  <c r="BE347"/>
  <c r="T347"/>
  <c r="R347"/>
  <c r="P347"/>
  <c r="BI344"/>
  <c r="BH344"/>
  <c r="BG344"/>
  <c r="BE344"/>
  <c r="T344"/>
  <c r="R344"/>
  <c r="P344"/>
  <c r="BI343"/>
  <c r="BH343"/>
  <c r="BG343"/>
  <c r="BE343"/>
  <c r="T343"/>
  <c r="R343"/>
  <c r="P343"/>
  <c r="BI340"/>
  <c r="BH340"/>
  <c r="BG340"/>
  <c r="BE340"/>
  <c r="T340"/>
  <c r="R340"/>
  <c r="P340"/>
  <c r="BI337"/>
  <c r="BH337"/>
  <c r="BG337"/>
  <c r="BE337"/>
  <c r="T337"/>
  <c r="R337"/>
  <c r="P337"/>
  <c r="BI336"/>
  <c r="BH336"/>
  <c r="BG336"/>
  <c r="BE336"/>
  <c r="T336"/>
  <c r="R336"/>
  <c r="P336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26"/>
  <c r="BH326"/>
  <c r="BG326"/>
  <c r="BE326"/>
  <c r="T326"/>
  <c r="R326"/>
  <c r="P326"/>
  <c r="BI323"/>
  <c r="BH323"/>
  <c r="BG323"/>
  <c r="BE323"/>
  <c r="T323"/>
  <c r="R323"/>
  <c r="P323"/>
  <c r="BI322"/>
  <c r="BH322"/>
  <c r="BG322"/>
  <c r="BE322"/>
  <c r="T322"/>
  <c r="R322"/>
  <c r="P322"/>
  <c r="BI319"/>
  <c r="BH319"/>
  <c r="BG319"/>
  <c r="BE319"/>
  <c r="T319"/>
  <c r="R319"/>
  <c r="P319"/>
  <c r="BI318"/>
  <c r="BH318"/>
  <c r="BG318"/>
  <c r="BE318"/>
  <c r="T318"/>
  <c r="R318"/>
  <c r="P318"/>
  <c r="BI314"/>
  <c r="BH314"/>
  <c r="BG314"/>
  <c r="BE314"/>
  <c r="T314"/>
  <c r="R314"/>
  <c r="P314"/>
  <c r="BI311"/>
  <c r="BH311"/>
  <c r="BG311"/>
  <c r="BE311"/>
  <c r="T311"/>
  <c r="R311"/>
  <c r="P311"/>
  <c r="BI309"/>
  <c r="BH309"/>
  <c r="BG309"/>
  <c r="BE309"/>
  <c r="T309"/>
  <c r="R309"/>
  <c r="P309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T249"/>
  <c r="R250"/>
  <c r="R249"/>
  <c r="P250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7"/>
  <c r="BH207"/>
  <c r="BG207"/>
  <c r="BE207"/>
  <c r="T207"/>
  <c r="R207"/>
  <c r="P207"/>
  <c r="BI203"/>
  <c r="BH203"/>
  <c r="BG203"/>
  <c r="BE203"/>
  <c r="T203"/>
  <c r="R203"/>
  <c r="P203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0"/>
  <c r="BH160"/>
  <c r="BG160"/>
  <c r="BE160"/>
  <c r="T160"/>
  <c r="R160"/>
  <c r="P160"/>
  <c r="F153"/>
  <c r="F151"/>
  <c r="E149"/>
  <c r="BI134"/>
  <c r="BH134"/>
  <c r="BG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BI129"/>
  <c r="BH129"/>
  <c r="BG129"/>
  <c r="BF129"/>
  <c r="BE129"/>
  <c r="F93"/>
  <c r="F91"/>
  <c r="E89"/>
  <c r="J26"/>
  <c r="E26"/>
  <c r="J94"/>
  <c r="J25"/>
  <c r="J23"/>
  <c r="E23"/>
  <c r="J93"/>
  <c r="J22"/>
  <c r="J20"/>
  <c r="E20"/>
  <c r="F154"/>
  <c r="J19"/>
  <c r="J14"/>
  <c r="J151"/>
  <c r="E7"/>
  <c r="E145"/>
  <c i="2" r="J41"/>
  <c r="J40"/>
  <c i="1" r="AY96"/>
  <c i="2" r="J39"/>
  <c i="1" r="AX96"/>
  <c i="2" r="BI324"/>
  <c r="BH324"/>
  <c r="BG324"/>
  <c r="BE324"/>
  <c r="BK324"/>
  <c r="J324"/>
  <c r="BF324"/>
  <c r="BI323"/>
  <c r="BH323"/>
  <c r="BG323"/>
  <c r="BE323"/>
  <c r="BK323"/>
  <c r="J323"/>
  <c r="BF323"/>
  <c r="BI322"/>
  <c r="BH322"/>
  <c r="BG322"/>
  <c r="BE322"/>
  <c r="BK322"/>
  <c r="J322"/>
  <c r="BF322"/>
  <c r="BI321"/>
  <c r="BH321"/>
  <c r="BG321"/>
  <c r="BE321"/>
  <c r="BK321"/>
  <c r="J321"/>
  <c r="BF321"/>
  <c r="BI320"/>
  <c r="BH320"/>
  <c r="BG320"/>
  <c r="BE320"/>
  <c r="BK320"/>
  <c r="J320"/>
  <c r="BF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T307"/>
  <c r="R308"/>
  <c r="R307"/>
  <c r="P308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3"/>
  <c r="BH293"/>
  <c r="BG293"/>
  <c r="BE293"/>
  <c r="T293"/>
  <c r="R293"/>
  <c r="P293"/>
  <c r="BI288"/>
  <c r="BH288"/>
  <c r="BG288"/>
  <c r="BE288"/>
  <c r="T288"/>
  <c r="R288"/>
  <c r="P288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77"/>
  <c r="BH277"/>
  <c r="BG277"/>
  <c r="BE277"/>
  <c r="T277"/>
  <c r="R277"/>
  <c r="P277"/>
  <c r="BI272"/>
  <c r="BH272"/>
  <c r="BG272"/>
  <c r="BE272"/>
  <c r="T272"/>
  <c r="R272"/>
  <c r="P272"/>
  <c r="BI268"/>
  <c r="BH268"/>
  <c r="BG268"/>
  <c r="BE268"/>
  <c r="T268"/>
  <c r="R268"/>
  <c r="P268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T186"/>
  <c r="R187"/>
  <c r="R186"/>
  <c r="P187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1"/>
  <c r="BH151"/>
  <c r="BG151"/>
  <c r="BE151"/>
  <c r="T151"/>
  <c r="R151"/>
  <c r="P151"/>
  <c r="F144"/>
  <c r="F142"/>
  <c r="E140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F93"/>
  <c r="F91"/>
  <c r="E89"/>
  <c r="J26"/>
  <c r="E26"/>
  <c r="J94"/>
  <c r="J25"/>
  <c r="J23"/>
  <c r="E23"/>
  <c r="J93"/>
  <c r="J22"/>
  <c r="J20"/>
  <c r="E20"/>
  <c r="F145"/>
  <c r="J19"/>
  <c r="J14"/>
  <c r="J142"/>
  <c r="E7"/>
  <c r="E85"/>
  <c i="1" r="CK107"/>
  <c r="CJ107"/>
  <c r="CI107"/>
  <c r="CH107"/>
  <c r="CG107"/>
  <c r="CF107"/>
  <c r="BZ107"/>
  <c r="CE107"/>
  <c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L90"/>
  <c r="AM90"/>
  <c r="AM89"/>
  <c r="L89"/>
  <c r="AM87"/>
  <c r="L87"/>
  <c r="L85"/>
  <c r="L84"/>
  <c i="2" r="J316"/>
  <c r="BK296"/>
  <c r="J249"/>
  <c r="J224"/>
  <c r="BK187"/>
  <c r="J156"/>
  <c r="BK181"/>
  <c r="J219"/>
  <c r="BK253"/>
  <c r="BK299"/>
  <c r="J272"/>
  <c r="J243"/>
  <c r="J217"/>
  <c r="BK184"/>
  <c r="J151"/>
  <c r="BK156"/>
  <c i="3" r="BK489"/>
  <c r="J365"/>
  <c r="BK296"/>
  <c r="J269"/>
  <c r="BK247"/>
  <c r="BK222"/>
  <c r="J183"/>
  <c r="BK370"/>
  <c r="BK504"/>
  <c r="J354"/>
  <c r="BK173"/>
  <c r="J487"/>
  <c r="J476"/>
  <c r="BK447"/>
  <c r="BK401"/>
  <c r="J373"/>
  <c r="BK355"/>
  <c r="J336"/>
  <c r="J305"/>
  <c r="BK277"/>
  <c r="J229"/>
  <c r="J181"/>
  <c r="J490"/>
  <c r="BK464"/>
  <c r="BK239"/>
  <c r="J481"/>
  <c r="J459"/>
  <c r="J411"/>
  <c r="BK385"/>
  <c r="J359"/>
  <c r="BK311"/>
  <c r="J264"/>
  <c r="BK282"/>
  <c r="J442"/>
  <c r="BK391"/>
  <c r="BK347"/>
  <c r="J173"/>
  <c i="4" r="J471"/>
  <c r="J438"/>
  <c r="J409"/>
  <c r="BK391"/>
  <c r="BK365"/>
  <c r="J343"/>
  <c r="BK311"/>
  <c r="BK276"/>
  <c r="J259"/>
  <c r="BK444"/>
  <c r="J395"/>
  <c r="BK371"/>
  <c r="J353"/>
  <c r="J321"/>
  <c r="J290"/>
  <c r="BK262"/>
  <c r="BK236"/>
  <c r="J197"/>
  <c r="J357"/>
  <c r="J270"/>
  <c r="BK488"/>
  <c r="J461"/>
  <c r="J419"/>
  <c r="J235"/>
  <c r="J183"/>
  <c r="J255"/>
  <c r="BK361"/>
  <c r="J390"/>
  <c r="J396"/>
  <c i="5" r="J256"/>
  <c r="J192"/>
  <c r="J322"/>
  <c r="BK248"/>
  <c r="BK239"/>
  <c r="J168"/>
  <c r="J260"/>
  <c r="BK317"/>
  <c r="BK285"/>
  <c r="J248"/>
  <c r="J221"/>
  <c r="BK182"/>
  <c r="J306"/>
  <c r="J254"/>
  <c r="BK232"/>
  <c r="BK218"/>
  <c r="BK187"/>
  <c r="J218"/>
  <c i="6" r="J232"/>
  <c r="BK254"/>
  <c r="J173"/>
  <c r="BK197"/>
  <c r="J200"/>
  <c r="J168"/>
  <c r="J255"/>
  <c r="BK221"/>
  <c r="J195"/>
  <c r="J164"/>
  <c r="J254"/>
  <c r="BK211"/>
  <c r="BK172"/>
  <c i="7" r="J254"/>
  <c r="BK243"/>
  <c r="J197"/>
  <c r="J272"/>
  <c r="BK269"/>
  <c r="BK240"/>
  <c r="J209"/>
  <c r="BK182"/>
  <c r="BK253"/>
  <c r="BK272"/>
  <c r="J215"/>
  <c r="BK177"/>
  <c i="2" r="J308"/>
  <c r="BK263"/>
  <c r="J236"/>
  <c r="J203"/>
  <c r="J183"/>
  <c r="BK230"/>
  <c r="J310"/>
  <c r="J201"/>
  <c r="BK316"/>
  <c r="J293"/>
  <c r="J263"/>
  <c r="BK235"/>
  <c r="J200"/>
  <c r="J180"/>
  <c r="J299"/>
  <c r="J190"/>
  <c i="3" r="BK458"/>
  <c r="J350"/>
  <c r="J295"/>
  <c r="BK266"/>
  <c r="J237"/>
  <c r="J207"/>
  <c r="BK179"/>
  <c r="BK485"/>
  <c r="J221"/>
  <c r="BK398"/>
  <c r="J277"/>
  <c r="BK494"/>
  <c r="J480"/>
  <c r="J463"/>
  <c r="J422"/>
  <c r="BK395"/>
  <c r="J366"/>
  <c r="J337"/>
  <c r="J302"/>
  <c r="BK263"/>
  <c r="J226"/>
  <c r="J170"/>
  <c r="J471"/>
  <c r="J394"/>
  <c r="BK487"/>
  <c r="BK463"/>
  <c r="BK426"/>
  <c r="J401"/>
  <c r="BK374"/>
  <c r="BK333"/>
  <c r="J289"/>
  <c r="BK170"/>
  <c r="BK462"/>
  <c r="J402"/>
  <c r="BK337"/>
  <c i="4" r="BK496"/>
  <c r="J469"/>
  <c r="BK424"/>
  <c r="BK402"/>
  <c r="J384"/>
  <c r="BK363"/>
  <c r="J329"/>
  <c r="J298"/>
  <c r="BK271"/>
  <c r="BK239"/>
  <c r="J401"/>
  <c r="J388"/>
  <c r="J361"/>
  <c r="BK343"/>
  <c r="J310"/>
  <c r="J284"/>
  <c r="BK269"/>
  <c r="J245"/>
  <c r="BK227"/>
  <c r="J160"/>
  <c r="BK307"/>
  <c r="BK494"/>
  <c r="BK470"/>
  <c r="BK447"/>
  <c r="BK298"/>
  <c r="BK210"/>
  <c r="BK455"/>
  <c r="BK230"/>
  <c r="BK409"/>
  <c r="BK438"/>
  <c r="J194"/>
  <c r="BK228"/>
  <c i="5" r="J243"/>
  <c r="BK159"/>
  <c i="6" r="J194"/>
  <c r="J161"/>
  <c i="7" r="BK169"/>
  <c r="BK225"/>
  <c r="BK276"/>
  <c r="BK156"/>
  <c r="BK232"/>
  <c r="J195"/>
  <c r="J166"/>
  <c r="BK188"/>
  <c r="BK274"/>
  <c r="J169"/>
  <c r="J194"/>
  <c i="2" r="J311"/>
  <c r="BK288"/>
  <c r="J247"/>
  <c r="J212"/>
  <c r="BK177"/>
  <c r="BK210"/>
  <c r="J304"/>
  <c r="J261"/>
  <c r="J301"/>
  <c r="BK280"/>
  <c r="J245"/>
  <c r="J225"/>
  <c r="BK194"/>
  <c r="BK176"/>
  <c r="J298"/>
  <c i="1" r="AS95"/>
  <c i="3" r="BK250"/>
  <c r="J212"/>
  <c r="BK164"/>
  <c r="J292"/>
  <c r="BK473"/>
  <c r="J353"/>
  <c r="BK505"/>
  <c r="J489"/>
  <c r="BK477"/>
  <c r="J455"/>
  <c r="J405"/>
  <c r="J375"/>
  <c r="BK353"/>
  <c r="J333"/>
  <c r="J296"/>
  <c r="BK286"/>
  <c r="BK257"/>
  <c r="J253"/>
  <c r="J245"/>
  <c r="BK237"/>
  <c r="J222"/>
  <c r="BK198"/>
  <c r="J179"/>
  <c r="J510"/>
  <c r="J488"/>
  <c r="BK476"/>
  <c r="BK444"/>
  <c r="J426"/>
  <c r="J326"/>
  <c r="J190"/>
  <c r="J494"/>
  <c r="BK483"/>
  <c r="BK469"/>
  <c r="J464"/>
  <c r="BK455"/>
  <c r="BK429"/>
  <c r="J413"/>
  <c r="BK408"/>
  <c r="J403"/>
  <c r="BK387"/>
  <c r="BK375"/>
  <c r="BK373"/>
  <c r="BK360"/>
  <c r="J332"/>
  <c r="BK326"/>
  <c r="BK301"/>
  <c r="J282"/>
  <c r="J270"/>
  <c r="J243"/>
  <c r="BK291"/>
  <c r="J278"/>
  <c r="BK461"/>
  <c r="BK431"/>
  <c r="BK397"/>
  <c r="J372"/>
  <c r="BK359"/>
  <c r="J247"/>
  <c r="BK243"/>
  <c i="4" r="BK492"/>
  <c r="J482"/>
  <c r="J475"/>
  <c r="BK464"/>
  <c r="BK460"/>
  <c r="BK431"/>
  <c r="BK422"/>
  <c r="BK405"/>
  <c r="J394"/>
  <c r="J385"/>
  <c r="BK366"/>
  <c r="J360"/>
  <c r="J340"/>
  <c r="J326"/>
  <c r="BK310"/>
  <c r="J294"/>
  <c r="J277"/>
  <c r="J262"/>
  <c r="BK255"/>
  <c r="BK237"/>
  <c r="J414"/>
  <c r="BK400"/>
  <c r="J393"/>
  <c r="BK385"/>
  <c r="BK378"/>
  <c r="BK359"/>
  <c r="BK349"/>
  <c r="J336"/>
  <c r="BK329"/>
  <c r="J318"/>
  <c r="BK303"/>
  <c r="J295"/>
  <c r="J282"/>
  <c r="J271"/>
  <c r="BK268"/>
  <c r="J252"/>
  <c r="J242"/>
  <c r="BK232"/>
  <c r="J226"/>
  <c r="J192"/>
  <c r="BK477"/>
  <c r="J356"/>
  <c r="BK340"/>
  <c r="BK291"/>
  <c r="J237"/>
  <c r="BK495"/>
  <c r="BK476"/>
  <c r="BK471"/>
  <c r="BK468"/>
  <c r="J455"/>
  <c r="J431"/>
  <c r="J400"/>
  <c r="BK295"/>
  <c r="BK265"/>
  <c r="J219"/>
  <c r="BK197"/>
  <c r="BK176"/>
  <c r="BK160"/>
  <c r="J376"/>
  <c r="BK287"/>
  <c r="BK187"/>
  <c r="BK462"/>
  <c r="J424"/>
  <c r="BK314"/>
  <c r="BK253"/>
  <c r="BK419"/>
  <c r="J306"/>
  <c r="J212"/>
  <c r="J366"/>
  <c r="J236"/>
  <c r="J178"/>
  <c i="5" r="J246"/>
  <c r="J224"/>
  <c r="BK194"/>
  <c r="BK316"/>
  <c r="J250"/>
  <c r="J227"/>
  <c r="J316"/>
  <c r="J262"/>
  <c r="J266"/>
  <c r="BK211"/>
  <c r="BK324"/>
  <c r="BK301"/>
  <c r="J205"/>
  <c r="BK165"/>
  <c r="BK322"/>
  <c r="BK308"/>
  <c r="J302"/>
  <c r="BK291"/>
  <c r="BK271"/>
  <c r="BK252"/>
  <c r="J238"/>
  <c r="BK233"/>
  <c r="BK229"/>
  <c r="J223"/>
  <c r="J213"/>
  <c r="BK204"/>
  <c r="J185"/>
  <c r="J180"/>
  <c r="BK152"/>
  <c r="BK303"/>
  <c r="J291"/>
  <c r="J258"/>
  <c r="BK240"/>
  <c r="J235"/>
  <c r="J230"/>
  <c r="J228"/>
  <c r="BK222"/>
  <c r="BK210"/>
  <c r="J202"/>
  <c r="BK185"/>
  <c r="BK180"/>
  <c r="J171"/>
  <c r="J152"/>
  <c r="BK202"/>
  <c r="J156"/>
  <c i="6" r="J269"/>
  <c r="BK235"/>
  <c r="J243"/>
  <c r="J172"/>
  <c r="BK269"/>
  <c r="BK225"/>
  <c r="BK195"/>
  <c r="J175"/>
  <c r="J268"/>
  <c r="J256"/>
  <c r="BK248"/>
  <c r="J225"/>
  <c r="J217"/>
  <c r="BK205"/>
  <c r="BK190"/>
  <c r="BK173"/>
  <c r="BK149"/>
  <c r="BK266"/>
  <c r="BK256"/>
  <c r="J240"/>
  <c r="BK227"/>
  <c r="BK213"/>
  <c r="J190"/>
  <c r="BK185"/>
  <c r="J177"/>
  <c r="BK168"/>
  <c r="J156"/>
  <c i="7" r="J243"/>
  <c r="J275"/>
  <c r="BK194"/>
  <c r="BK263"/>
  <c r="BK268"/>
  <c r="J221"/>
  <c r="J192"/>
  <c r="BK168"/>
  <c r="BK193"/>
  <c r="J172"/>
  <c r="J211"/>
  <c r="BK200"/>
  <c r="BK170"/>
  <c i="2" r="BK310"/>
  <c r="J303"/>
  <c r="BK293"/>
  <c r="BK272"/>
  <c r="BK261"/>
  <c r="BK251"/>
  <c r="BK241"/>
  <c r="BK225"/>
  <c r="BK205"/>
  <c r="BK197"/>
  <c r="J184"/>
  <c r="J176"/>
  <c r="BK151"/>
  <c r="BK208"/>
  <c r="BK314"/>
  <c r="BK277"/>
  <c r="BK217"/>
  <c r="BK200"/>
  <c r="J251"/>
  <c r="BK178"/>
  <c r="BK303"/>
  <c r="BK298"/>
  <c r="J285"/>
  <c r="J277"/>
  <c r="J257"/>
  <c r="BK247"/>
  <c r="BK238"/>
  <c r="BK226"/>
  <c r="BK214"/>
  <c r="BK201"/>
  <c r="J196"/>
  <c r="BK183"/>
  <c r="J177"/>
  <c r="J282"/>
  <c r="J317"/>
  <c r="BK285"/>
  <c r="BK317"/>
  <c r="BK297"/>
  <c i="3" r="BK484"/>
  <c r="BK424"/>
  <c r="BK396"/>
  <c r="BK302"/>
  <c r="J298"/>
  <c r="BK289"/>
  <c r="BK270"/>
  <c r="J258"/>
  <c r="BK248"/>
  <c r="BK238"/>
  <c r="BK229"/>
  <c r="J215"/>
  <c r="J198"/>
  <c r="BK181"/>
  <c r="BK160"/>
  <c r="J502"/>
  <c r="J358"/>
  <c r="BK273"/>
  <c r="BK212"/>
  <c r="J467"/>
  <c r="BK287"/>
  <c r="J512"/>
  <c r="J505"/>
  <c r="J491"/>
  <c r="BK488"/>
  <c r="BK481"/>
  <c r="J470"/>
  <c r="BK467"/>
  <c r="J460"/>
  <c r="J439"/>
  <c r="BK413"/>
  <c r="J398"/>
  <c r="J391"/>
  <c r="BK369"/>
  <c r="J360"/>
  <c r="BK354"/>
  <c r="BK350"/>
  <c r="BK344"/>
  <c r="BK330"/>
  <c r="J323"/>
  <c r="J306"/>
  <c r="J290"/>
  <c r="BK271"/>
  <c r="J238"/>
  <c r="BK195"/>
  <c r="BK480"/>
  <c r="BK439"/>
  <c r="BK193"/>
  <c r="BK471"/>
  <c r="BK450"/>
  <c r="BK410"/>
  <c r="J396"/>
  <c r="J352"/>
  <c r="J319"/>
  <c r="J271"/>
  <c r="BK281"/>
  <c r="BK403"/>
  <c r="J355"/>
  <c i="4" r="J494"/>
  <c r="J470"/>
  <c r="J444"/>
  <c r="J412"/>
  <c r="BK393"/>
  <c r="BK376"/>
  <c r="J359"/>
  <c r="BK325"/>
  <c r="BK284"/>
  <c r="J268"/>
  <c r="BK233"/>
  <c r="BK396"/>
  <c r="J365"/>
  <c r="J335"/>
  <c r="J311"/>
  <c r="J281"/>
  <c r="J265"/>
  <c r="J239"/>
  <c r="BK201"/>
  <c r="BK398"/>
  <c r="BK320"/>
  <c r="J496"/>
  <c r="BK469"/>
  <c r="BK429"/>
  <c r="BK274"/>
  <c r="J201"/>
  <c r="J167"/>
  <c r="BK351"/>
  <c r="J463"/>
  <c r="BK260"/>
  <c r="BK252"/>
  <c r="J291"/>
  <c i="5" r="J301"/>
  <c r="J225"/>
  <c r="J268"/>
  <c r="J220"/>
  <c r="BK302"/>
  <c r="BK156"/>
  <c r="J305"/>
  <c r="J280"/>
  <c r="J237"/>
  <c r="J216"/>
  <c r="BK195"/>
  <c r="J173"/>
  <c r="J297"/>
  <c r="BK238"/>
  <c r="BK223"/>
  <c r="BK205"/>
  <c r="BK179"/>
  <c r="BK198"/>
  <c i="6" r="BK166"/>
  <c r="BK255"/>
  <c r="J257"/>
  <c r="J205"/>
  <c r="J275"/>
  <c r="J250"/>
  <c r="J215"/>
  <c r="J189"/>
  <c r="BK274"/>
  <c r="BK250"/>
  <c r="J207"/>
  <c r="BK182"/>
  <c r="BK153"/>
  <c i="7" r="J258"/>
  <c r="BK192"/>
  <c r="BK256"/>
  <c r="J255"/>
  <c r="J223"/>
  <c r="J189"/>
  <c r="BK255"/>
  <c r="J269"/>
  <c r="J235"/>
  <c r="J186"/>
  <c r="J156"/>
  <c i="3" r="J283"/>
  <c r="J256"/>
  <c r="J248"/>
  <c r="BK235"/>
  <c r="BK221"/>
  <c r="J203"/>
  <c r="BK183"/>
  <c r="J167"/>
  <c r="BK486"/>
  <c r="J473"/>
  <c r="BK468"/>
  <c r="J431"/>
  <c r="J397"/>
  <c r="BK236"/>
  <c r="J508"/>
  <c r="J484"/>
  <c r="J478"/>
  <c r="J465"/>
  <c r="BK460"/>
  <c r="J444"/>
  <c r="J424"/>
  <c r="BK409"/>
  <c r="BK402"/>
  <c r="BK394"/>
  <c r="BK377"/>
  <c r="BK368"/>
  <c r="J344"/>
  <c r="J330"/>
  <c r="J322"/>
  <c r="BK295"/>
  <c r="BK276"/>
  <c r="J266"/>
  <c r="BK223"/>
  <c r="BK305"/>
  <c r="J263"/>
  <c r="BK459"/>
  <c r="J433"/>
  <c r="J410"/>
  <c r="J377"/>
  <c r="BK362"/>
  <c r="J340"/>
  <c r="BK246"/>
  <c r="J193"/>
  <c i="4" r="BK489"/>
  <c r="J477"/>
  <c r="BK472"/>
  <c r="BK461"/>
  <c r="J449"/>
  <c r="J429"/>
  <c r="BK414"/>
  <c r="BK403"/>
  <c r="BK388"/>
  <c r="BK380"/>
  <c r="BK364"/>
  <c r="J349"/>
  <c r="J327"/>
  <c r="J314"/>
  <c r="J299"/>
  <c r="BK282"/>
  <c r="J274"/>
  <c r="BK263"/>
  <c r="J260"/>
  <c r="BK242"/>
  <c r="BK486"/>
  <c r="J403"/>
  <c r="J398"/>
  <c r="BK390"/>
  <c r="J380"/>
  <c r="BK360"/>
  <c r="BK356"/>
  <c r="BK345"/>
  <c r="J330"/>
  <c r="BK315"/>
  <c r="J302"/>
  <c r="BK294"/>
  <c r="BK277"/>
  <c r="BK270"/>
  <c r="J263"/>
  <c r="BK259"/>
  <c r="J246"/>
  <c r="BK235"/>
  <c r="J228"/>
  <c r="BK194"/>
  <c r="J164"/>
  <c r="J363"/>
  <c r="J351"/>
  <c r="BK306"/>
  <c r="BK212"/>
  <c r="J492"/>
  <c r="BK482"/>
  <c r="J472"/>
  <c r="J464"/>
  <c r="BK452"/>
  <c r="BK434"/>
  <c r="J417"/>
  <c r="BK326"/>
  <c r="J272"/>
  <c r="J227"/>
  <c r="J207"/>
  <c r="BK192"/>
  <c r="J170"/>
  <c r="J378"/>
  <c r="BK348"/>
  <c r="J173"/>
  <c r="BK427"/>
  <c r="BK339"/>
  <c r="BK302"/>
  <c r="BK207"/>
  <c r="BK394"/>
  <c r="J315"/>
  <c r="J486"/>
  <c r="BK272"/>
  <c r="J210"/>
  <c i="5" r="BK264"/>
  <c r="J241"/>
  <c r="J211"/>
  <c r="J195"/>
  <c r="BK311"/>
  <c r="J252"/>
  <c r="J240"/>
  <c r="BK320"/>
  <c r="J264"/>
  <c r="BK226"/>
  <c r="BK213"/>
  <c r="BK323"/>
  <c r="BK309"/>
  <c r="J275"/>
  <c r="J187"/>
  <c r="J324"/>
  <c r="J320"/>
  <c r="BK306"/>
  <c r="BK298"/>
  <c r="J288"/>
  <c r="J273"/>
  <c r="BK258"/>
  <c r="BK250"/>
  <c r="BK234"/>
  <c r="BK230"/>
  <c r="BK224"/>
  <c r="BK219"/>
  <c r="BK208"/>
  <c r="BK201"/>
  <c r="BK183"/>
  <c r="BK178"/>
  <c r="J309"/>
  <c r="J304"/>
  <c r="BK296"/>
  <c r="BK262"/>
  <c r="BK246"/>
  <c r="BK237"/>
  <c r="BK231"/>
  <c r="BK225"/>
  <c r="BK220"/>
  <c r="BK209"/>
  <c r="J204"/>
  <c r="BK192"/>
  <c r="J182"/>
  <c r="BK168"/>
  <c r="BK216"/>
  <c r="BK196"/>
  <c r="J159"/>
  <c i="6" r="J276"/>
  <c r="BK202"/>
  <c r="BK193"/>
  <c r="BK276"/>
  <c r="J185"/>
  <c r="BK243"/>
  <c r="J202"/>
  <c r="BK177"/>
  <c r="J169"/>
  <c r="BK263"/>
  <c r="BK257"/>
  <c r="J253"/>
  <c r="J227"/>
  <c r="J219"/>
  <c r="BK200"/>
  <c r="BK194"/>
  <c r="J188"/>
  <c r="J170"/>
  <c r="J153"/>
  <c r="BK272"/>
  <c r="J258"/>
  <c r="J237"/>
  <c r="BK219"/>
  <c r="BK209"/>
  <c r="J192"/>
  <c r="BK186"/>
  <c r="J179"/>
  <c r="J166"/>
  <c r="J149"/>
  <c i="7" r="BK223"/>
  <c r="J263"/>
  <c r="J248"/>
  <c r="BK235"/>
  <c r="J232"/>
  <c r="J200"/>
  <c r="J193"/>
  <c r="BK185"/>
  <c r="BK260"/>
  <c r="BK248"/>
  <c r="J256"/>
  <c r="J253"/>
  <c r="J225"/>
  <c r="BK217"/>
  <c r="BK205"/>
  <c r="J190"/>
  <c r="BK172"/>
  <c r="BK161"/>
  <c r="J153"/>
  <c r="J261"/>
  <c r="J177"/>
  <c r="BK173"/>
  <c r="J260"/>
  <c r="J176"/>
  <c r="BK221"/>
  <c r="J205"/>
  <c r="BK189"/>
  <c r="J182"/>
  <c r="J168"/>
  <c i="2" r="J314"/>
  <c r="BK301"/>
  <c r="J280"/>
  <c r="BK257"/>
  <c r="BK243"/>
  <c r="BK233"/>
  <c r="J210"/>
  <c r="J193"/>
  <c r="BK180"/>
  <c r="BK171"/>
  <c r="J238"/>
  <c r="J205"/>
  <c r="J171"/>
  <c r="J255"/>
  <c r="J214"/>
  <c r="BK169"/>
  <c r="BK219"/>
  <c r="BK164"/>
  <c r="BK304"/>
  <c r="J297"/>
  <c r="BK282"/>
  <c r="BK259"/>
  <c r="BK249"/>
  <c r="J241"/>
  <c r="J233"/>
  <c r="BK212"/>
  <c r="BK198"/>
  <c r="J187"/>
  <c r="J181"/>
  <c r="J169"/>
  <c r="BK159"/>
  <c r="BK300"/>
  <c r="BK185"/>
  <c r="BK308"/>
  <c r="BK193"/>
  <c i="3" r="J498"/>
  <c r="J461"/>
  <c r="BK414"/>
  <c r="J311"/>
  <c r="J301"/>
  <c r="J291"/>
  <c r="J273"/>
  <c r="BK264"/>
  <c r="BK253"/>
  <c r="J246"/>
  <c r="BK234"/>
  <c r="BK226"/>
  <c r="BK203"/>
  <c r="BK186"/>
  <c r="BK167"/>
  <c r="BK491"/>
  <c r="BK343"/>
  <c r="J240"/>
  <c r="BK508"/>
  <c r="BK465"/>
  <c r="J374"/>
  <c r="BK314"/>
  <c r="BK278"/>
  <c r="BK510"/>
  <c r="BK502"/>
  <c r="BK490"/>
  <c r="J486"/>
  <c r="BK479"/>
  <c r="J468"/>
  <c r="BK466"/>
  <c r="J458"/>
  <c r="BK433"/>
  <c r="BK411"/>
  <c r="BK400"/>
  <c r="J385"/>
  <c r="J368"/>
  <c r="J362"/>
  <c r="J357"/>
  <c r="BK352"/>
  <c r="BK340"/>
  <c r="J327"/>
  <c r="J318"/>
  <c r="BK298"/>
  <c r="J250"/>
  <c r="BK207"/>
  <c r="J511"/>
  <c r="J472"/>
  <c r="BK417"/>
  <c r="J186"/>
  <c r="J466"/>
  <c r="BK442"/>
  <c r="BK405"/>
  <c r="BK380"/>
  <c r="BK336"/>
  <c r="BK318"/>
  <c r="BK258"/>
  <c r="J223"/>
  <c r="J414"/>
  <c r="J370"/>
  <c r="BK245"/>
  <c i="4" r="J488"/>
  <c r="J468"/>
  <c r="J434"/>
  <c r="BK406"/>
  <c r="J371"/>
  <c r="J339"/>
  <c r="J303"/>
  <c r="BK275"/>
  <c r="J247"/>
  <c r="BK412"/>
  <c r="BK384"/>
  <c r="J350"/>
  <c r="BK327"/>
  <c r="BK299"/>
  <c r="J276"/>
  <c r="BK261"/>
  <c r="J233"/>
  <c r="BK178"/>
  <c r="BK321"/>
  <c r="BK164"/>
  <c r="J473"/>
  <c r="J452"/>
  <c r="BK346"/>
  <c r="J225"/>
  <c r="BK173"/>
  <c r="BK336"/>
  <c r="J422"/>
  <c r="BK246"/>
  <c r="BK219"/>
  <c r="BK229"/>
  <c i="5" r="BK228"/>
  <c r="BK186"/>
  <c r="BK241"/>
  <c r="BK283"/>
  <c r="BK288"/>
  <c r="J178"/>
  <c r="J314"/>
  <c r="BK273"/>
  <c r="BK171"/>
  <c r="BK314"/>
  <c r="BK304"/>
  <c r="J296"/>
  <c r="BK268"/>
  <c r="J239"/>
  <c r="J232"/>
  <c r="J222"/>
  <c r="BK206"/>
  <c r="BK193"/>
  <c r="J175"/>
  <c r="J298"/>
  <c r="J283"/>
  <c r="BK243"/>
  <c r="J234"/>
  <c r="J229"/>
  <c r="BK221"/>
  <c r="J208"/>
  <c r="BK189"/>
  <c r="BK173"/>
  <c r="BK235"/>
  <c r="J193"/>
  <c i="6" r="J209"/>
  <c r="J263"/>
  <c r="BK179"/>
  <c r="J262"/>
  <c r="J221"/>
  <c r="BK260"/>
  <c r="J197"/>
  <c r="BK170"/>
  <c r="J272"/>
  <c r="J260"/>
  <c r="BK237"/>
  <c r="J223"/>
  <c r="J211"/>
  <c r="BK192"/>
  <c r="J182"/>
  <c r="BK161"/>
  <c r="BK262"/>
  <c r="BK253"/>
  <c r="BK217"/>
  <c r="BK189"/>
  <c r="BK176"/>
  <c i="7" r="J274"/>
  <c r="J257"/>
  <c r="J217"/>
  <c r="BK266"/>
  <c r="BK166"/>
  <c r="J237"/>
  <c r="BK202"/>
  <c r="J170"/>
  <c r="BK207"/>
  <c r="BK175"/>
  <c r="J213"/>
  <c r="J207"/>
  <c r="J175"/>
  <c i="2" r="J300"/>
  <c r="J259"/>
  <c r="J235"/>
  <c r="J194"/>
  <c r="BK167"/>
  <c r="BK318"/>
  <c r="BK202"/>
  <c r="BK203"/>
  <c r="J288"/>
  <c r="J253"/>
  <c r="J230"/>
  <c r="J197"/>
  <c r="J178"/>
  <c r="J318"/>
  <c r="BK305"/>
  <c i="3" r="J447"/>
  <c r="BK306"/>
  <c r="J286"/>
  <c r="BK256"/>
  <c r="J235"/>
  <c r="J195"/>
  <c r="BK512"/>
  <c r="BK242"/>
  <c r="J429"/>
  <c r="J281"/>
  <c r="J504"/>
  <c r="J483"/>
  <c r="BK456"/>
  <c r="J409"/>
  <c r="J380"/>
  <c r="BK358"/>
  <c r="J343"/>
  <c r="BK319"/>
  <c r="J276"/>
  <c r="J242"/>
  <c r="J218"/>
  <c r="J176"/>
  <c r="J477"/>
  <c r="J408"/>
  <c r="J164"/>
  <c r="BK472"/>
  <c r="J456"/>
  <c r="BK422"/>
  <c r="J395"/>
  <c r="BK366"/>
  <c r="J314"/>
  <c r="BK269"/>
  <c r="BK283"/>
  <c r="BK457"/>
  <c r="J387"/>
  <c r="J236"/>
  <c i="4" r="J476"/>
  <c r="J462"/>
  <c r="J427"/>
  <c r="BK401"/>
  <c r="BK383"/>
  <c r="BK357"/>
  <c r="BK318"/>
  <c r="BK290"/>
  <c r="J269"/>
  <c r="BK245"/>
  <c r="J402"/>
  <c r="J368"/>
  <c r="J348"/>
  <c r="J325"/>
  <c r="J287"/>
  <c r="J253"/>
  <c r="J230"/>
  <c r="BK180"/>
  <c r="BK350"/>
  <c r="J190"/>
  <c r="BK475"/>
  <c r="J460"/>
  <c r="J383"/>
  <c r="BK226"/>
  <c r="J187"/>
  <c r="J406"/>
  <c r="BK190"/>
  <c r="BK330"/>
  <c r="BK335"/>
  <c r="J345"/>
  <c i="5" r="J310"/>
  <c r="J210"/>
  <c r="J317"/>
  <c r="BK254"/>
  <c r="J179"/>
  <c r="BK280"/>
  <c r="J323"/>
  <c r="J303"/>
  <c r="BK266"/>
  <c r="J231"/>
  <c r="J209"/>
  <c r="J189"/>
  <c r="BK310"/>
  <c r="BK275"/>
  <c r="J233"/>
  <c r="J219"/>
  <c r="J196"/>
  <c r="J165"/>
  <c r="J194"/>
  <c i="6" r="BK275"/>
  <c r="J249"/>
  <c r="BK258"/>
  <c r="J274"/>
  <c r="J176"/>
  <c r="J261"/>
  <c r="BK232"/>
  <c r="BK207"/>
  <c r="J186"/>
  <c r="BK268"/>
  <c r="BK223"/>
  <c r="BK188"/>
  <c r="BK164"/>
  <c i="7" r="J276"/>
  <c r="BK237"/>
  <c r="J227"/>
  <c r="BK195"/>
  <c r="BK186"/>
  <c r="BK275"/>
  <c r="BK262"/>
  <c r="J249"/>
  <c r="J161"/>
  <c r="BK254"/>
  <c r="BK249"/>
  <c r="J219"/>
  <c r="BK211"/>
  <c r="BK197"/>
  <c r="J188"/>
  <c r="BK164"/>
  <c r="BK258"/>
  <c r="J266"/>
  <c r="J179"/>
  <c r="BK176"/>
  <c r="J262"/>
  <c r="BK257"/>
  <c r="BK153"/>
  <c r="BK209"/>
  <c r="J202"/>
  <c r="J185"/>
  <c r="J173"/>
  <c r="BK149"/>
  <c i="2" r="J305"/>
  <c r="BK268"/>
  <c r="BK245"/>
  <c r="J226"/>
  <c r="J202"/>
  <c r="J185"/>
  <c r="J159"/>
  <c r="J198"/>
  <c r="BK224"/>
  <c r="BK255"/>
  <c r="BK311"/>
  <c r="J296"/>
  <c r="J268"/>
  <c r="BK236"/>
  <c r="J208"/>
  <c r="BK190"/>
  <c r="J164"/>
  <c r="BK196"/>
  <c r="J167"/>
  <c i="3" r="J417"/>
  <c r="BK309"/>
  <c r="BK292"/>
  <c r="BK272"/>
  <c r="J257"/>
  <c r="J239"/>
  <c r="BK218"/>
  <c r="BK190"/>
  <c r="BK176"/>
  <c r="BK357"/>
  <c r="J234"/>
  <c r="BK470"/>
  <c r="BK372"/>
  <c r="BK511"/>
  <c r="BK498"/>
  <c r="J485"/>
  <c r="BK478"/>
  <c r="J462"/>
  <c r="BK419"/>
  <c r="J383"/>
  <c r="BK365"/>
  <c r="J347"/>
  <c r="BK332"/>
  <c r="J309"/>
  <c r="J272"/>
  <c r="BK240"/>
  <c r="BK215"/>
  <c r="J160"/>
  <c r="J469"/>
  <c r="BK323"/>
  <c r="J479"/>
  <c r="J457"/>
  <c r="J419"/>
  <c r="J400"/>
  <c r="J369"/>
  <c r="BK327"/>
  <c r="J287"/>
  <c r="BK290"/>
  <c r="J450"/>
  <c r="BK383"/>
  <c r="BK322"/>
  <c i="4" r="J495"/>
  <c r="BK473"/>
  <c r="J447"/>
  <c r="BK417"/>
  <c r="BK395"/>
  <c r="BK368"/>
  <c r="J346"/>
  <c r="J320"/>
  <c r="BK281"/>
  <c r="J261"/>
  <c r="BK167"/>
  <c r="J391"/>
  <c r="J364"/>
  <c r="J333"/>
  <c r="J307"/>
  <c r="J275"/>
  <c r="BK247"/>
  <c r="J229"/>
  <c r="J176"/>
  <c r="BK333"/>
  <c r="J489"/>
  <c r="BK463"/>
  <c r="J405"/>
  <c r="J232"/>
  <c r="J180"/>
  <c r="BK353"/>
  <c r="BK449"/>
  <c r="BK183"/>
  <c r="BK170"/>
  <c r="BK225"/>
  <c i="5" r="J198"/>
  <c r="J285"/>
  <c r="BK305"/>
  <c r="BK175"/>
  <c r="J271"/>
  <c r="J311"/>
  <c r="BK297"/>
  <c r="BK256"/>
  <c r="BK236"/>
  <c r="J226"/>
  <c r="J186"/>
  <c r="J308"/>
  <c r="BK260"/>
  <c r="J236"/>
  <c r="BK227"/>
  <c r="J206"/>
  <c r="J183"/>
  <c r="J201"/>
  <c i="6" r="J266"/>
  <c r="J248"/>
  <c r="BK240"/>
  <c r="BK215"/>
  <c r="BK156"/>
  <c r="BK249"/>
  <c r="J213"/>
  <c r="BK175"/>
  <c r="BK261"/>
  <c r="J235"/>
  <c r="J193"/>
  <c r="BK169"/>
  <c i="7" r="J240"/>
  <c r="J250"/>
  <c r="BK219"/>
  <c r="J268"/>
  <c r="BK227"/>
  <c r="BK250"/>
  <c r="BK215"/>
  <c r="BK179"/>
  <c r="BK213"/>
  <c r="BK261"/>
  <c r="J149"/>
  <c r="BK190"/>
  <c r="J164"/>
  <c i="2" l="1" r="T150"/>
  <c r="BK199"/>
  <c r="J199"/>
  <c r="J105"/>
  <c r="P237"/>
  <c r="BK292"/>
  <c r="J292"/>
  <c r="J112"/>
  <c r="T309"/>
  <c i="3" r="T194"/>
  <c r="R265"/>
  <c r="P288"/>
  <c r="T356"/>
  <c r="R371"/>
  <c r="R399"/>
  <c r="P425"/>
  <c r="P432"/>
  <c r="T509"/>
  <c i="4" r="P159"/>
  <c r="T191"/>
  <c r="BK241"/>
  <c r="J241"/>
  <c r="J105"/>
  <c r="P254"/>
  <c r="P283"/>
  <c r="P347"/>
  <c r="T347"/>
  <c r="BK362"/>
  <c r="J362"/>
  <c r="J111"/>
  <c r="P367"/>
  <c r="BK379"/>
  <c r="J379"/>
  <c r="J113"/>
  <c r="R379"/>
  <c r="P413"/>
  <c r="BK423"/>
  <c r="J423"/>
  <c r="J116"/>
  <c r="T430"/>
  <c r="P437"/>
  <c r="T437"/>
  <c r="P487"/>
  <c r="P493"/>
  <c i="5" r="P170"/>
  <c r="P191"/>
  <c r="P197"/>
  <c r="T207"/>
  <c r="P212"/>
  <c r="T212"/>
  <c r="R242"/>
  <c r="BK267"/>
  <c r="J267"/>
  <c r="J110"/>
  <c r="T267"/>
  <c r="P295"/>
  <c r="P294"/>
  <c r="BK321"/>
  <c r="J321"/>
  <c r="J116"/>
  <c i="6" r="BK163"/>
  <c r="J163"/>
  <c r="J101"/>
  <c r="BK181"/>
  <c r="J181"/>
  <c r="J104"/>
  <c r="P191"/>
  <c r="T191"/>
  <c r="R201"/>
  <c r="R247"/>
  <c r="R246"/>
  <c r="BK273"/>
  <c r="J273"/>
  <c r="J113"/>
  <c i="2" r="P166"/>
  <c r="P189"/>
  <c r="BK204"/>
  <c r="J204"/>
  <c r="J106"/>
  <c r="T204"/>
  <c r="T237"/>
  <c r="R262"/>
  <c r="T271"/>
  <c r="BK309"/>
  <c r="J309"/>
  <c r="J114"/>
  <c r="BK315"/>
  <c r="J315"/>
  <c r="J115"/>
  <c i="3" r="P194"/>
  <c r="P252"/>
  <c r="T265"/>
  <c r="P297"/>
  <c r="BK361"/>
  <c r="J361"/>
  <c r="J110"/>
  <c r="R361"/>
  <c r="BK376"/>
  <c r="J376"/>
  <c r="J112"/>
  <c r="T399"/>
  <c r="P418"/>
  <c r="R425"/>
  <c r="T425"/>
  <c r="T432"/>
  <c r="P509"/>
  <c i="4" r="T159"/>
  <c r="T158"/>
  <c r="T186"/>
  <c r="T283"/>
  <c r="P362"/>
  <c r="T392"/>
  <c r="P423"/>
  <c r="R437"/>
  <c r="BK493"/>
  <c r="J493"/>
  <c r="J124"/>
  <c i="5" r="T170"/>
  <c r="R191"/>
  <c r="BK207"/>
  <c r="J207"/>
  <c r="J106"/>
  <c r="R207"/>
  <c r="BK212"/>
  <c r="J212"/>
  <c r="J107"/>
  <c r="R212"/>
  <c r="T242"/>
  <c r="P267"/>
  <c r="R267"/>
  <c r="R295"/>
  <c r="R294"/>
  <c r="BK315"/>
  <c r="J315"/>
  <c r="J115"/>
  <c r="P321"/>
  <c i="6" r="R163"/>
  <c r="BK191"/>
  <c r="J191"/>
  <c r="J105"/>
  <c r="R191"/>
  <c r="T201"/>
  <c r="T226"/>
  <c r="BK267"/>
  <c r="J267"/>
  <c r="J112"/>
  <c r="P273"/>
  <c i="7" r="T163"/>
  <c r="T191"/>
  <c i="2" r="BK150"/>
  <c r="BK189"/>
  <c r="BK218"/>
  <c r="J218"/>
  <c r="J107"/>
  <c r="BK262"/>
  <c r="J262"/>
  <c r="J109"/>
  <c r="T292"/>
  <c r="T291"/>
  <c r="BK319"/>
  <c r="J319"/>
  <c r="J116"/>
  <c i="3" r="BK194"/>
  <c r="J194"/>
  <c r="J102"/>
  <c r="R297"/>
  <c r="P376"/>
  <c r="BK390"/>
  <c r="J390"/>
  <c r="J114"/>
  <c r="T454"/>
  <c r="T453"/>
  <c r="P503"/>
  <c i="4" r="P191"/>
  <c r="R241"/>
  <c r="BK273"/>
  <c r="J273"/>
  <c r="J107"/>
  <c r="BK347"/>
  <c r="J347"/>
  <c r="J109"/>
  <c r="BK367"/>
  <c r="J367"/>
  <c r="J112"/>
  <c r="T379"/>
  <c r="R430"/>
  <c r="T493"/>
  <c i="5" r="BK170"/>
  <c r="J170"/>
  <c r="J101"/>
  <c r="T197"/>
  <c r="T217"/>
  <c r="T295"/>
  <c r="T294"/>
  <c r="BK325"/>
  <c r="J325"/>
  <c r="J117"/>
  <c i="6" r="P148"/>
  <c r="P181"/>
  <c r="P196"/>
  <c r="BK247"/>
  <c r="J247"/>
  <c r="J110"/>
  <c r="BK277"/>
  <c r="J277"/>
  <c r="J114"/>
  <c i="7" r="BK163"/>
  <c r="J163"/>
  <c r="J101"/>
  <c r="R181"/>
  <c r="R196"/>
  <c r="R226"/>
  <c i="2" r="P150"/>
  <c r="P149"/>
  <c r="R199"/>
  <c r="P218"/>
  <c r="BK271"/>
  <c r="J271"/>
  <c r="J110"/>
  <c r="P315"/>
  <c i="3" r="T159"/>
  <c r="T158"/>
  <c r="T189"/>
  <c r="T297"/>
  <c r="BK371"/>
  <c r="J371"/>
  <c r="J111"/>
  <c r="P399"/>
  <c r="R418"/>
  <c r="BK432"/>
  <c r="J432"/>
  <c r="J118"/>
  <c r="BK513"/>
  <c r="J513"/>
  <c r="J125"/>
  <c i="4" r="BK191"/>
  <c r="J191"/>
  <c r="J102"/>
  <c r="R254"/>
  <c r="R273"/>
  <c r="P352"/>
  <c r="P392"/>
  <c r="R423"/>
  <c r="P459"/>
  <c r="P458"/>
  <c r="T487"/>
  <c i="5" r="R170"/>
  <c r="R197"/>
  <c r="BK242"/>
  <c r="J242"/>
  <c r="J109"/>
  <c r="R274"/>
  <c r="R315"/>
  <c i="6" r="T148"/>
  <c r="BK201"/>
  <c r="J201"/>
  <c r="J107"/>
  <c r="P247"/>
  <c r="P246"/>
  <c r="T267"/>
  <c i="7" r="BK148"/>
  <c r="J148"/>
  <c r="J100"/>
  <c r="R163"/>
  <c r="BK181"/>
  <c r="J181"/>
  <c r="J104"/>
  <c r="BK191"/>
  <c r="J191"/>
  <c r="J105"/>
  <c r="P191"/>
  <c r="BK196"/>
  <c r="J196"/>
  <c r="J106"/>
  <c r="T196"/>
  <c r="P201"/>
  <c r="T226"/>
  <c r="R267"/>
  <c i="2" r="T166"/>
  <c r="T189"/>
  <c r="T199"/>
  <c r="R204"/>
  <c r="R218"/>
  <c r="P262"/>
  <c r="T262"/>
  <c r="R292"/>
  <c r="R291"/>
  <c r="R309"/>
  <c i="3" r="BK159"/>
  <c r="BK189"/>
  <c r="J189"/>
  <c r="J101"/>
  <c r="T252"/>
  <c r="BK288"/>
  <c r="J288"/>
  <c r="J107"/>
  <c r="BK356"/>
  <c r="J356"/>
  <c r="J109"/>
  <c r="T376"/>
  <c r="T390"/>
  <c r="R454"/>
  <c r="R453"/>
  <c r="R509"/>
  <c i="4" r="BK186"/>
  <c r="J186"/>
  <c r="J101"/>
  <c r="BK283"/>
  <c r="J283"/>
  <c r="J108"/>
  <c r="R347"/>
  <c r="R367"/>
  <c r="R413"/>
  <c i="5" r="P151"/>
  <c r="P150"/>
  <c r="T191"/>
  <c r="P217"/>
  <c r="BK274"/>
  <c r="J274"/>
  <c r="J111"/>
  <c r="P315"/>
  <c i="6" r="BK148"/>
  <c r="J148"/>
  <c r="J100"/>
  <c r="R181"/>
  <c r="T196"/>
  <c r="R226"/>
  <c r="T273"/>
  <c i="7" r="R148"/>
  <c r="R147"/>
  <c r="R191"/>
  <c r="T201"/>
  <c r="BK247"/>
  <c r="J247"/>
  <c r="J110"/>
  <c r="T267"/>
  <c i="2" r="R150"/>
  <c r="R189"/>
  <c r="BK237"/>
  <c r="J237"/>
  <c r="J108"/>
  <c r="P271"/>
  <c r="R315"/>
  <c i="3" r="R194"/>
  <c r="BK252"/>
  <c r="P265"/>
  <c r="BK297"/>
  <c r="J297"/>
  <c r="J108"/>
  <c r="P356"/>
  <c r="T361"/>
  <c r="R376"/>
  <c r="R390"/>
  <c r="BK418"/>
  <c r="J418"/>
  <c r="J116"/>
  <c r="T418"/>
  <c r="BK454"/>
  <c r="J454"/>
  <c r="J120"/>
  <c r="BK503"/>
  <c r="J503"/>
  <c r="J123"/>
  <c r="BK509"/>
  <c r="J509"/>
  <c r="J124"/>
  <c i="4" r="P186"/>
  <c r="BK254"/>
  <c r="J254"/>
  <c r="J106"/>
  <c r="P273"/>
  <c r="T352"/>
  <c r="BK392"/>
  <c r="J392"/>
  <c r="J114"/>
  <c r="BK430"/>
  <c r="J430"/>
  <c r="J117"/>
  <c r="R459"/>
  <c r="R458"/>
  <c r="R487"/>
  <c i="5" r="T151"/>
  <c r="T150"/>
  <c r="P207"/>
  <c r="P242"/>
  <c r="T274"/>
  <c r="R321"/>
  <c i="6" r="R148"/>
  <c r="R147"/>
  <c r="T181"/>
  <c r="T180"/>
  <c r="R196"/>
  <c r="P226"/>
  <c r="R273"/>
  <c i="7" r="P163"/>
  <c r="T181"/>
  <c r="T180"/>
  <c r="P196"/>
  <c r="BK226"/>
  <c r="J226"/>
  <c r="J108"/>
  <c r="R247"/>
  <c r="R246"/>
  <c r="P273"/>
  <c i="2" r="BK166"/>
  <c r="J166"/>
  <c r="J101"/>
  <c r="P199"/>
  <c r="R237"/>
  <c r="P292"/>
  <c r="P291"/>
  <c r="T315"/>
  <c i="3" r="R159"/>
  <c r="R158"/>
  <c r="R189"/>
  <c r="BK265"/>
  <c r="J265"/>
  <c r="J106"/>
  <c r="T288"/>
  <c r="R356"/>
  <c r="P371"/>
  <c r="BK399"/>
  <c r="J399"/>
  <c r="J115"/>
  <c r="BK425"/>
  <c r="J425"/>
  <c r="J117"/>
  <c r="R432"/>
  <c r="R503"/>
  <c i="4" r="BK159"/>
  <c r="R191"/>
  <c r="P241"/>
  <c r="T241"/>
  <c r="R283"/>
  <c r="BK352"/>
  <c r="J352"/>
  <c r="J110"/>
  <c r="R362"/>
  <c r="T362"/>
  <c r="T367"/>
  <c r="P379"/>
  <c r="BK413"/>
  <c r="J413"/>
  <c r="J115"/>
  <c r="T413"/>
  <c r="P430"/>
  <c r="BK437"/>
  <c r="J437"/>
  <c r="J118"/>
  <c r="BK459"/>
  <c r="J459"/>
  <c r="J120"/>
  <c r="BK487"/>
  <c r="J487"/>
  <c r="J123"/>
  <c r="BK497"/>
  <c r="J497"/>
  <c r="J125"/>
  <c i="5" r="R151"/>
  <c r="R150"/>
  <c r="BK197"/>
  <c r="J197"/>
  <c r="J105"/>
  <c r="R217"/>
  <c r="BK295"/>
  <c r="J295"/>
  <c r="J113"/>
  <c r="T321"/>
  <c i="6" r="P163"/>
  <c r="P201"/>
  <c r="T247"/>
  <c r="T246"/>
  <c r="P267"/>
  <c i="7" r="P148"/>
  <c r="P147"/>
  <c r="P181"/>
  <c r="R201"/>
  <c r="P247"/>
  <c r="P246"/>
  <c r="BK267"/>
  <c r="J267"/>
  <c r="J112"/>
  <c r="BK273"/>
  <c r="J273"/>
  <c r="J113"/>
  <c r="T273"/>
  <c i="2" r="R166"/>
  <c r="R149"/>
  <c r="P204"/>
  <c r="T218"/>
  <c r="R271"/>
  <c r="P309"/>
  <c i="3" r="P159"/>
  <c r="P158"/>
  <c r="P189"/>
  <c r="R252"/>
  <c r="R251"/>
  <c r="R288"/>
  <c r="P361"/>
  <c r="T371"/>
  <c r="P390"/>
  <c r="P454"/>
  <c r="P453"/>
  <c r="T503"/>
  <c i="4" r="R159"/>
  <c r="R158"/>
  <c r="R186"/>
  <c r="T254"/>
  <c r="T273"/>
  <c r="R352"/>
  <c r="R392"/>
  <c r="T423"/>
  <c r="T459"/>
  <c r="T458"/>
  <c r="R493"/>
  <c i="5" r="BK151"/>
  <c r="J151"/>
  <c r="J100"/>
  <c r="BK191"/>
  <c r="BK190"/>
  <c r="J190"/>
  <c r="J103"/>
  <c r="BK217"/>
  <c r="J217"/>
  <c r="J108"/>
  <c r="P274"/>
  <c r="T315"/>
  <c i="6" r="T163"/>
  <c r="BK196"/>
  <c r="J196"/>
  <c r="J106"/>
  <c r="BK226"/>
  <c r="J226"/>
  <c r="J108"/>
  <c r="R267"/>
  <c i="7" r="T148"/>
  <c r="T147"/>
  <c r="BK201"/>
  <c r="J201"/>
  <c r="J107"/>
  <c r="P226"/>
  <c r="T247"/>
  <c r="T246"/>
  <c r="P267"/>
  <c r="R273"/>
  <c r="BK277"/>
  <c r="J277"/>
  <c r="J114"/>
  <c i="5" r="BK188"/>
  <c r="J188"/>
  <c r="J102"/>
  <c r="BK313"/>
  <c r="J313"/>
  <c r="J114"/>
  <c i="3" r="BK249"/>
  <c r="J249"/>
  <c r="J103"/>
  <c r="BK386"/>
  <c r="J386"/>
  <c r="J113"/>
  <c i="6" r="BK178"/>
  <c r="J178"/>
  <c r="J102"/>
  <c i="2" r="BK186"/>
  <c r="J186"/>
  <c r="J102"/>
  <c i="3" r="BK497"/>
  <c r="J497"/>
  <c r="J121"/>
  <c i="4" r="BK485"/>
  <c r="J485"/>
  <c r="J122"/>
  <c i="2" r="BK307"/>
  <c r="J307"/>
  <c r="J113"/>
  <c i="7" r="BK265"/>
  <c r="J265"/>
  <c r="J111"/>
  <c r="BK178"/>
  <c r="J178"/>
  <c r="J102"/>
  <c i="4" r="BK238"/>
  <c r="J238"/>
  <c r="J103"/>
  <c r="BK481"/>
  <c r="J481"/>
  <c r="J121"/>
  <c i="3" r="BK501"/>
  <c r="J501"/>
  <c r="J122"/>
  <c i="6" r="BK265"/>
  <c r="J265"/>
  <c r="J111"/>
  <c r="BK147"/>
  <c r="J147"/>
  <c r="J99"/>
  <c i="7" r="J140"/>
  <c r="BF161"/>
  <c r="BF169"/>
  <c r="BF172"/>
  <c r="BF176"/>
  <c r="BF179"/>
  <c r="BF188"/>
  <c r="BF197"/>
  <c r="BF202"/>
  <c r="BF207"/>
  <c r="BF213"/>
  <c r="BF219"/>
  <c r="BF232"/>
  <c r="BF237"/>
  <c r="E85"/>
  <c r="BF164"/>
  <c r="BF190"/>
  <c r="BF193"/>
  <c r="BF217"/>
  <c r="BF235"/>
  <c r="BF254"/>
  <c r="BF258"/>
  <c r="BF260"/>
  <c r="BF261"/>
  <c r="BF263"/>
  <c r="BF268"/>
  <c r="BF269"/>
  <c r="BF272"/>
  <c i="6" r="BK246"/>
  <c r="J246"/>
  <c r="J109"/>
  <c i="7" r="J143"/>
  <c r="BF182"/>
  <c r="BF195"/>
  <c r="BF243"/>
  <c r="BF262"/>
  <c r="BF275"/>
  <c r="BF192"/>
  <c r="BF209"/>
  <c r="BF223"/>
  <c r="BF227"/>
  <c r="BF240"/>
  <c r="BF248"/>
  <c r="BF276"/>
  <c i="6" r="BK180"/>
  <c r="J180"/>
  <c r="J103"/>
  <c i="7" r="J93"/>
  <c r="BF156"/>
  <c r="BF175"/>
  <c r="BF177"/>
  <c r="BF200"/>
  <c r="BF205"/>
  <c r="BF249"/>
  <c r="BF250"/>
  <c r="BF256"/>
  <c r="BF274"/>
  <c r="F94"/>
  <c r="BF168"/>
  <c r="BF186"/>
  <c r="BF194"/>
  <c r="BF215"/>
  <c r="BF253"/>
  <c r="BF266"/>
  <c r="BF153"/>
  <c r="BF166"/>
  <c r="BF221"/>
  <c r="BF255"/>
  <c r="BF149"/>
  <c r="BF170"/>
  <c r="BF173"/>
  <c r="BF185"/>
  <c r="BF189"/>
  <c r="BF211"/>
  <c r="BF225"/>
  <c r="BF257"/>
  <c i="6" r="E85"/>
  <c r="F143"/>
  <c r="BF164"/>
  <c r="BF166"/>
  <c r="BF193"/>
  <c r="BF195"/>
  <c r="BF209"/>
  <c r="BF211"/>
  <c r="BF219"/>
  <c r="BF221"/>
  <c r="BF237"/>
  <c r="BF249"/>
  <c i="5" r="BK150"/>
  <c r="J150"/>
  <c r="J99"/>
  <c r="BK294"/>
  <c r="J294"/>
  <c r="J112"/>
  <c i="6" r="J143"/>
  <c r="BF169"/>
  <c r="BF188"/>
  <c r="BF215"/>
  <c r="BF225"/>
  <c r="BF232"/>
  <c r="BF248"/>
  <c r="BF250"/>
  <c r="BF254"/>
  <c r="BF258"/>
  <c r="BF266"/>
  <c r="BF268"/>
  <c r="BF275"/>
  <c i="5" r="J191"/>
  <c r="J104"/>
  <c i="6" r="J91"/>
  <c r="BF182"/>
  <c r="BF190"/>
  <c r="BF207"/>
  <c r="BF227"/>
  <c r="BF261"/>
  <c r="BF276"/>
  <c r="J142"/>
  <c r="BF170"/>
  <c r="BF175"/>
  <c r="BF177"/>
  <c r="BF197"/>
  <c r="BF213"/>
  <c r="BF223"/>
  <c r="BF253"/>
  <c r="BF256"/>
  <c r="BF262"/>
  <c r="BF272"/>
  <c r="BF173"/>
  <c r="BF186"/>
  <c r="BF189"/>
  <c r="BF200"/>
  <c r="BF243"/>
  <c r="BF260"/>
  <c r="BF263"/>
  <c r="BF161"/>
  <c r="BF194"/>
  <c r="BF202"/>
  <c r="BF217"/>
  <c r="BF235"/>
  <c r="BF269"/>
  <c r="BF149"/>
  <c r="BF156"/>
  <c r="BF176"/>
  <c r="BF192"/>
  <c r="BF205"/>
  <c r="BF240"/>
  <c r="BF255"/>
  <c r="BF153"/>
  <c r="BF168"/>
  <c r="BF172"/>
  <c r="BF179"/>
  <c r="BF185"/>
  <c r="BF257"/>
  <c r="BF274"/>
  <c i="5" r="BF178"/>
  <c r="BF204"/>
  <c r="BF225"/>
  <c r="BF230"/>
  <c r="BF236"/>
  <c r="BF241"/>
  <c r="BF256"/>
  <c r="BF264"/>
  <c i="4" r="BK240"/>
  <c r="J240"/>
  <c r="J104"/>
  <c i="5" r="J91"/>
  <c r="J93"/>
  <c r="BF168"/>
  <c r="BF171"/>
  <c r="BF173"/>
  <c r="BF175"/>
  <c r="BF182"/>
  <c r="BF195"/>
  <c r="BF201"/>
  <c r="BF202"/>
  <c r="BF205"/>
  <c r="BF211"/>
  <c r="BF218"/>
  <c r="BF222"/>
  <c r="BF239"/>
  <c r="BF250"/>
  <c r="BF273"/>
  <c r="BF297"/>
  <c r="BF305"/>
  <c r="BF308"/>
  <c r="BF309"/>
  <c i="4" r="BK458"/>
  <c r="J458"/>
  <c r="J119"/>
  <c i="5" r="BF156"/>
  <c r="BF179"/>
  <c r="BF192"/>
  <c r="BF208"/>
  <c r="BF221"/>
  <c r="BF237"/>
  <c r="BF238"/>
  <c r="BF246"/>
  <c r="BF254"/>
  <c r="BF260"/>
  <c r="BF275"/>
  <c r="BF288"/>
  <c r="BF301"/>
  <c r="BF303"/>
  <c r="BF304"/>
  <c r="BF316"/>
  <c r="BF317"/>
  <c r="E85"/>
  <c r="J94"/>
  <c r="BF152"/>
  <c r="BF189"/>
  <c r="BF194"/>
  <c r="BF196"/>
  <c r="BF206"/>
  <c r="BF213"/>
  <c r="BF219"/>
  <c r="BF223"/>
  <c r="BF233"/>
  <c r="BF240"/>
  <c r="BF243"/>
  <c r="BF262"/>
  <c r="BF283"/>
  <c r="BF296"/>
  <c r="BF320"/>
  <c r="BF183"/>
  <c r="BF186"/>
  <c r="BF209"/>
  <c r="BF216"/>
  <c r="BF224"/>
  <c r="BF226"/>
  <c r="BF232"/>
  <c r="BF268"/>
  <c r="BF291"/>
  <c r="BF306"/>
  <c r="BF322"/>
  <c r="F94"/>
  <c r="BF227"/>
  <c r="BF234"/>
  <c r="BF252"/>
  <c r="BF311"/>
  <c i="4" r="J159"/>
  <c r="J100"/>
  <c i="5" r="BF159"/>
  <c r="BF185"/>
  <c r="BF187"/>
  <c r="BF198"/>
  <c r="BF210"/>
  <c r="BF228"/>
  <c r="BF231"/>
  <c r="BF258"/>
  <c r="BF271"/>
  <c r="BF298"/>
  <c r="BF310"/>
  <c r="BF323"/>
  <c r="BF324"/>
  <c r="BF165"/>
  <c r="BF180"/>
  <c r="BF193"/>
  <c r="BF220"/>
  <c r="BF229"/>
  <c r="BF235"/>
  <c r="BF248"/>
  <c r="BF266"/>
  <c r="BF280"/>
  <c r="BF285"/>
  <c r="BF302"/>
  <c r="BF314"/>
  <c i="4" r="BF212"/>
  <c r="BF239"/>
  <c r="BF252"/>
  <c r="BF294"/>
  <c r="BF346"/>
  <c r="BF360"/>
  <c r="BF388"/>
  <c r="BF398"/>
  <c r="BF405"/>
  <c r="BF409"/>
  <c r="BF455"/>
  <c r="BF477"/>
  <c r="BF173"/>
  <c r="BF201"/>
  <c r="BF233"/>
  <c r="BF253"/>
  <c r="BF271"/>
  <c r="BF275"/>
  <c r="BF282"/>
  <c r="BF318"/>
  <c r="BF336"/>
  <c r="BF345"/>
  <c r="BF349"/>
  <c r="BF356"/>
  <c r="BF361"/>
  <c r="BF391"/>
  <c r="BF406"/>
  <c r="BF422"/>
  <c r="BF427"/>
  <c r="BF444"/>
  <c r="E85"/>
  <c r="BF187"/>
  <c r="BF210"/>
  <c r="BF227"/>
  <c r="BF237"/>
  <c r="BF261"/>
  <c r="BF269"/>
  <c r="BF272"/>
  <c r="BF295"/>
  <c r="BF303"/>
  <c r="BF315"/>
  <c r="BF353"/>
  <c r="BF363"/>
  <c r="BF368"/>
  <c r="BF429"/>
  <c r="BF452"/>
  <c r="BF468"/>
  <c r="F154"/>
  <c r="BF164"/>
  <c r="BF176"/>
  <c r="BF192"/>
  <c r="BF259"/>
  <c r="BF265"/>
  <c r="BF274"/>
  <c r="BF291"/>
  <c r="BF298"/>
  <c r="BF326"/>
  <c r="BF339"/>
  <c r="BF394"/>
  <c r="BF396"/>
  <c r="BF401"/>
  <c r="BF460"/>
  <c r="BF462"/>
  <c r="BF486"/>
  <c i="3" r="J159"/>
  <c r="J100"/>
  <c i="4" r="J91"/>
  <c r="J93"/>
  <c r="BF178"/>
  <c r="BF180"/>
  <c r="BF194"/>
  <c r="BF207"/>
  <c r="BF230"/>
  <c r="BF245"/>
  <c r="BF247"/>
  <c r="BF268"/>
  <c r="BF270"/>
  <c r="BF284"/>
  <c r="BF290"/>
  <c r="BF299"/>
  <c r="BF327"/>
  <c r="BF330"/>
  <c r="BF348"/>
  <c r="BF366"/>
  <c r="BF390"/>
  <c r="BF393"/>
  <c r="BF414"/>
  <c r="BF417"/>
  <c r="BF424"/>
  <c r="BF431"/>
  <c r="BF463"/>
  <c r="BF472"/>
  <c r="BF492"/>
  <c r="BF494"/>
  <c i="3" r="J252"/>
  <c r="J105"/>
  <c i="4" r="J154"/>
  <c r="BF167"/>
  <c r="BF229"/>
  <c r="BF246"/>
  <c r="BF311"/>
  <c r="BF325"/>
  <c r="BF335"/>
  <c r="BF343"/>
  <c r="BF364"/>
  <c r="BF371"/>
  <c r="BF380"/>
  <c r="BF385"/>
  <c r="BF449"/>
  <c r="BF461"/>
  <c r="BF464"/>
  <c r="BF482"/>
  <c r="BF489"/>
  <c i="3" r="BK453"/>
  <c r="J453"/>
  <c r="J119"/>
  <c i="4" r="BF160"/>
  <c r="BF183"/>
  <c r="BF190"/>
  <c r="BF197"/>
  <c r="BF219"/>
  <c r="BF225"/>
  <c r="BF226"/>
  <c r="BF232"/>
  <c r="BF236"/>
  <c r="BF242"/>
  <c r="BF255"/>
  <c r="BF263"/>
  <c r="BF276"/>
  <c r="BF281"/>
  <c r="BF302"/>
  <c r="BF306"/>
  <c r="BF314"/>
  <c r="BF320"/>
  <c r="BF321"/>
  <c r="BF329"/>
  <c r="BF333"/>
  <c r="BF351"/>
  <c r="BF357"/>
  <c r="BF359"/>
  <c r="BF376"/>
  <c r="BF378"/>
  <c r="BF383"/>
  <c r="BF384"/>
  <c r="BF400"/>
  <c r="BF402"/>
  <c r="BF447"/>
  <c r="BF470"/>
  <c r="BF473"/>
  <c r="BF476"/>
  <c r="BF488"/>
  <c r="BF170"/>
  <c r="BF228"/>
  <c r="BF235"/>
  <c r="BF260"/>
  <c r="BF262"/>
  <c r="BF277"/>
  <c r="BF287"/>
  <c r="BF307"/>
  <c r="BF310"/>
  <c r="BF340"/>
  <c r="BF350"/>
  <c r="BF365"/>
  <c r="BF395"/>
  <c r="BF403"/>
  <c r="BF412"/>
  <c r="BF419"/>
  <c r="BF434"/>
  <c r="BF438"/>
  <c r="BF469"/>
  <c r="BF471"/>
  <c r="BF475"/>
  <c r="BF495"/>
  <c r="BF496"/>
  <c i="3" r="J91"/>
  <c r="BF195"/>
  <c r="BF237"/>
  <c r="BF336"/>
  <c r="BF374"/>
  <c r="BF465"/>
  <c r="BF470"/>
  <c i="2" r="J150"/>
  <c r="J100"/>
  <c i="3" r="J153"/>
  <c r="BF173"/>
  <c r="BF186"/>
  <c r="BF212"/>
  <c r="BF235"/>
  <c r="BF245"/>
  <c r="BF269"/>
  <c r="BF271"/>
  <c r="BF276"/>
  <c i="2" r="J189"/>
  <c r="J104"/>
  <c r="BK291"/>
  <c r="J291"/>
  <c r="J111"/>
  <c i="3" r="F94"/>
  <c r="J154"/>
  <c r="BF179"/>
  <c r="BF183"/>
  <c r="BF226"/>
  <c r="BF234"/>
  <c r="BF236"/>
  <c r="BF239"/>
  <c r="BF283"/>
  <c r="BF296"/>
  <c r="BF305"/>
  <c r="BF306"/>
  <c r="BF319"/>
  <c r="BF323"/>
  <c r="BF333"/>
  <c r="BF343"/>
  <c r="BF350"/>
  <c r="BF370"/>
  <c r="BF375"/>
  <c r="BF385"/>
  <c r="BF394"/>
  <c r="BF395"/>
  <c r="BF397"/>
  <c r="BF398"/>
  <c r="BF402"/>
  <c r="BF405"/>
  <c r="BF419"/>
  <c r="BF422"/>
  <c r="BF424"/>
  <c r="BF439"/>
  <c r="BF442"/>
  <c r="BF450"/>
  <c r="BF462"/>
  <c r="BF464"/>
  <c r="BF468"/>
  <c r="BF473"/>
  <c r="BF476"/>
  <c r="BF477"/>
  <c r="BF481"/>
  <c r="BF483"/>
  <c r="E85"/>
  <c r="BF167"/>
  <c r="BF240"/>
  <c r="BF340"/>
  <c r="BF358"/>
  <c r="BF369"/>
  <c r="BF411"/>
  <c r="BF467"/>
  <c r="BF502"/>
  <c r="BF505"/>
  <c r="BF181"/>
  <c r="BF193"/>
  <c r="BF203"/>
  <c r="BF218"/>
  <c r="BF221"/>
  <c r="BF223"/>
  <c r="BF247"/>
  <c r="BF263"/>
  <c r="BF270"/>
  <c r="BF273"/>
  <c r="BF277"/>
  <c r="BF286"/>
  <c r="BF301"/>
  <c r="BF302"/>
  <c r="BF309"/>
  <c r="BF311"/>
  <c r="BF314"/>
  <c r="BF326"/>
  <c r="BF327"/>
  <c r="BF330"/>
  <c r="BF332"/>
  <c r="BF347"/>
  <c r="BF352"/>
  <c r="BF353"/>
  <c r="BF355"/>
  <c r="BF357"/>
  <c r="BF360"/>
  <c r="BF365"/>
  <c r="BF372"/>
  <c r="BF377"/>
  <c r="BF387"/>
  <c r="BF391"/>
  <c r="BF396"/>
  <c r="BF403"/>
  <c r="BF409"/>
  <c r="BF414"/>
  <c r="BF431"/>
  <c r="BF433"/>
  <c r="BF447"/>
  <c r="BF457"/>
  <c r="BF459"/>
  <c r="BF460"/>
  <c r="BF466"/>
  <c r="BF469"/>
  <c r="BF471"/>
  <c r="BF472"/>
  <c r="BF484"/>
  <c r="BF485"/>
  <c r="BF489"/>
  <c r="BF504"/>
  <c r="BF508"/>
  <c r="BF176"/>
  <c r="BF222"/>
  <c r="BF238"/>
  <c r="BF243"/>
  <c r="BF246"/>
  <c r="BF272"/>
  <c r="BF295"/>
  <c r="BF318"/>
  <c r="BF337"/>
  <c r="BF368"/>
  <c r="BF380"/>
  <c r="BF383"/>
  <c r="BF400"/>
  <c r="BF410"/>
  <c r="BF413"/>
  <c r="BF417"/>
  <c r="BF444"/>
  <c r="BF458"/>
  <c r="BF463"/>
  <c r="BF478"/>
  <c r="BF479"/>
  <c r="BF480"/>
  <c r="BF491"/>
  <c r="BF494"/>
  <c r="BF498"/>
  <c r="BF511"/>
  <c r="BF512"/>
  <c r="BF170"/>
  <c r="BF190"/>
  <c r="BF248"/>
  <c r="BF258"/>
  <c r="BF264"/>
  <c r="BF278"/>
  <c r="BF281"/>
  <c r="BF287"/>
  <c r="BF289"/>
  <c r="BF298"/>
  <c r="BF322"/>
  <c r="BF344"/>
  <c r="BF354"/>
  <c r="BF359"/>
  <c r="BF362"/>
  <c r="BF366"/>
  <c r="BF456"/>
  <c r="BF461"/>
  <c r="BF488"/>
  <c r="BF510"/>
  <c r="BF160"/>
  <c r="BF164"/>
  <c r="BF198"/>
  <c r="BF207"/>
  <c r="BF215"/>
  <c r="BF229"/>
  <c r="BF242"/>
  <c r="BF250"/>
  <c r="BF253"/>
  <c r="BF256"/>
  <c r="BF257"/>
  <c r="BF266"/>
  <c r="BF282"/>
  <c r="BF290"/>
  <c r="BF291"/>
  <c r="BF292"/>
  <c r="BF373"/>
  <c r="BF401"/>
  <c r="BF408"/>
  <c r="BF426"/>
  <c r="BF429"/>
  <c r="BF455"/>
  <c r="BF486"/>
  <c r="BF487"/>
  <c r="BF490"/>
  <c i="2" r="BF208"/>
  <c r="BF249"/>
  <c r="BF277"/>
  <c r="BF288"/>
  <c r="BF298"/>
  <c r="BF318"/>
  <c r="J145"/>
  <c r="BF187"/>
  <c r="BF235"/>
  <c r="BF263"/>
  <c r="BF301"/>
  <c r="BF303"/>
  <c r="BF316"/>
  <c r="BF317"/>
  <c r="E136"/>
  <c r="BF151"/>
  <c r="BF159"/>
  <c r="BF171"/>
  <c r="BF193"/>
  <c r="BF196"/>
  <c r="BF214"/>
  <c r="BF225"/>
  <c r="BF236"/>
  <c r="BF268"/>
  <c r="J91"/>
  <c r="J144"/>
  <c r="BF156"/>
  <c r="BF177"/>
  <c r="BF185"/>
  <c r="BF197"/>
  <c r="BF198"/>
  <c r="BF205"/>
  <c r="BF219"/>
  <c r="BF233"/>
  <c r="BF243"/>
  <c r="BF251"/>
  <c r="BF255"/>
  <c r="BF257"/>
  <c r="BF272"/>
  <c r="BF280"/>
  <c r="BF285"/>
  <c r="BF310"/>
  <c r="BF311"/>
  <c r="BF314"/>
  <c r="F94"/>
  <c r="BF176"/>
  <c r="BF180"/>
  <c r="BF201"/>
  <c r="BF224"/>
  <c r="BF183"/>
  <c r="BF190"/>
  <c r="BF203"/>
  <c r="BF210"/>
  <c r="BF230"/>
  <c r="BF238"/>
  <c r="BF259"/>
  <c r="BF282"/>
  <c r="BF297"/>
  <c r="BF167"/>
  <c r="BF194"/>
  <c r="BF200"/>
  <c r="BF212"/>
  <c r="BF241"/>
  <c r="BF245"/>
  <c r="BF253"/>
  <c r="BF296"/>
  <c r="BF164"/>
  <c r="BF169"/>
  <c r="BF178"/>
  <c r="BF181"/>
  <c r="BF184"/>
  <c r="BF202"/>
  <c r="BF217"/>
  <c r="BF226"/>
  <c r="BF247"/>
  <c r="BF261"/>
  <c r="BF293"/>
  <c r="BF299"/>
  <c r="BF300"/>
  <c r="BF304"/>
  <c r="BF305"/>
  <c r="BF308"/>
  <c r="F40"/>
  <c i="1" r="BC96"/>
  <c i="4" r="F40"/>
  <c i="1" r="BC98"/>
  <c i="7" r="F39"/>
  <c i="1" r="BB101"/>
  <c r="AS94"/>
  <c i="2" r="F39"/>
  <c i="1" r="BB96"/>
  <c i="3" r="J37"/>
  <c i="1" r="AV97"/>
  <c i="4" r="F41"/>
  <c i="1" r="BD98"/>
  <c i="5" r="F37"/>
  <c i="1" r="AZ99"/>
  <c i="6" r="F41"/>
  <c i="1" r="BD100"/>
  <c i="3" r="F37"/>
  <c i="1" r="AZ97"/>
  <c i="5" r="F41"/>
  <c i="1" r="BD99"/>
  <c i="6" r="J37"/>
  <c i="1" r="AV100"/>
  <c i="2" r="F41"/>
  <c i="1" r="BD96"/>
  <c i="4" r="F39"/>
  <c i="1" r="BB98"/>
  <c i="7" r="F41"/>
  <c i="1" r="BD101"/>
  <c i="3" r="F39"/>
  <c i="1" r="BB97"/>
  <c i="5" r="F40"/>
  <c i="1" r="BC99"/>
  <c i="7" r="F37"/>
  <c i="1" r="AZ101"/>
  <c i="6" r="F37"/>
  <c i="1" r="AZ100"/>
  <c i="2" r="F37"/>
  <c i="1" r="AZ96"/>
  <c i="3" r="F41"/>
  <c i="1" r="BD97"/>
  <c i="4" r="J37"/>
  <c i="1" r="AV98"/>
  <c i="5" r="J37"/>
  <c i="1" r="AV99"/>
  <c i="7" r="F40"/>
  <c i="1" r="BC101"/>
  <c i="6" r="F39"/>
  <c i="1" r="BB100"/>
  <c i="3" r="F40"/>
  <c i="1" r="BC97"/>
  <c i="5" r="F39"/>
  <c i="1" r="BB99"/>
  <c i="6" r="F40"/>
  <c i="1" r="BC100"/>
  <c i="2" r="J37"/>
  <c i="1" r="AV96"/>
  <c i="4" r="F37"/>
  <c i="1" r="AZ98"/>
  <c i="7" r="J37"/>
  <c i="1" r="AV101"/>
  <c i="2" l="1" r="BK188"/>
  <c r="J188"/>
  <c r="J103"/>
  <c i="7" r="P180"/>
  <c i="3" r="R157"/>
  <c i="5" r="T190"/>
  <c r="T149"/>
  <c i="3" r="T251"/>
  <c r="T157"/>
  <c i="7" r="P146"/>
  <c i="1" r="AU101"/>
  <c i="6" r="R180"/>
  <c r="R146"/>
  <c i="4" r="T240"/>
  <c r="T157"/>
  <c i="7" r="R180"/>
  <c r="R146"/>
  <c i="4" r="P158"/>
  <c i="6" r="T147"/>
  <c r="T146"/>
  <c r="P147"/>
  <c i="4" r="P240"/>
  <c i="7" r="T146"/>
  <c i="2" r="BK149"/>
  <c r="J149"/>
  <c r="J99"/>
  <c i="3" r="BK251"/>
  <c r="J251"/>
  <c r="J104"/>
  <c i="2" r="T188"/>
  <c i="6" r="P180"/>
  <c i="2" r="P188"/>
  <c r="P148"/>
  <c i="1" r="AU96"/>
  <c i="4" r="BK158"/>
  <c r="J158"/>
  <c r="J99"/>
  <c i="3" r="P251"/>
  <c r="P157"/>
  <c i="1" r="AU97"/>
  <c i="2" r="R188"/>
  <c r="R148"/>
  <c i="3" r="BK158"/>
  <c r="J158"/>
  <c r="J99"/>
  <c i="4" r="R240"/>
  <c r="R157"/>
  <c i="5" r="R190"/>
  <c r="R149"/>
  <c r="P190"/>
  <c r="P149"/>
  <c i="1" r="AU99"/>
  <c i="2" r="T149"/>
  <c r="T148"/>
  <c i="7" r="BK246"/>
  <c r="J246"/>
  <c r="J109"/>
  <c r="BK147"/>
  <c r="J147"/>
  <c r="J99"/>
  <c r="BK180"/>
  <c r="J180"/>
  <c r="J103"/>
  <c i="6" r="BK146"/>
  <c r="J146"/>
  <c r="J98"/>
  <c r="J32"/>
  <c i="5" r="BK149"/>
  <c r="J149"/>
  <c r="J98"/>
  <c r="J32"/>
  <c i="4" r="BK157"/>
  <c r="J157"/>
  <c r="J98"/>
  <c r="J32"/>
  <c i="3" r="BK157"/>
  <c r="J157"/>
  <c r="J98"/>
  <c r="J32"/>
  <c i="1" r="BB95"/>
  <c r="BB94"/>
  <c r="W34"/>
  <c i="5" r="J126"/>
  <c r="BF126"/>
  <c r="F38"/>
  <c i="1" r="BA99"/>
  <c r="AZ95"/>
  <c r="AV95"/>
  <c r="BC95"/>
  <c r="AY95"/>
  <c r="BD95"/>
  <c r="BD94"/>
  <c r="W36"/>
  <c i="6" r="J123"/>
  <c r="BF123"/>
  <c r="J38"/>
  <c i="1" r="AW100"/>
  <c r="AT100"/>
  <c i="4" r="J134"/>
  <c r="J128"/>
  <c r="J33"/>
  <c i="3" r="J134"/>
  <c r="J128"/>
  <c r="J136"/>
  <c i="4" l="1" r="P157"/>
  <c i="1" r="AU98"/>
  <c i="6" r="P146"/>
  <c i="1" r="AU100"/>
  <c i="7" r="BK146"/>
  <c r="J146"/>
  <c r="J98"/>
  <c r="J32"/>
  <c i="2" r="BK148"/>
  <c r="J148"/>
  <c r="J98"/>
  <c r="J32"/>
  <c i="4" r="BF134"/>
  <c i="3" r="BF134"/>
  <c r="J33"/>
  <c r="J38"/>
  <c i="1" r="AW97"/>
  <c r="AT97"/>
  <c i="7" r="J123"/>
  <c r="J117"/>
  <c r="J125"/>
  <c i="4" r="J34"/>
  <c i="1" r="AG98"/>
  <c i="6" r="J117"/>
  <c r="J33"/>
  <c r="J34"/>
  <c i="1" r="AG100"/>
  <c r="AN100"/>
  <c i="2" r="J125"/>
  <c r="J119"/>
  <c r="J33"/>
  <c r="J34"/>
  <c i="1" r="AG96"/>
  <c i="4" r="J136"/>
  <c r="F38"/>
  <c i="1" r="BA98"/>
  <c i="3" r="F38"/>
  <c i="1" r="BA97"/>
  <c i="3" r="J34"/>
  <c i="1" r="AG97"/>
  <c i="5" r="J120"/>
  <c r="J128"/>
  <c i="1" r="AX95"/>
  <c r="AX94"/>
  <c r="BC94"/>
  <c r="AY94"/>
  <c i="5" r="J38"/>
  <c i="1" r="AW99"/>
  <c r="AT99"/>
  <c i="6" r="F38"/>
  <c i="1" r="BA100"/>
  <c r="AZ94"/>
  <c r="AV94"/>
  <c i="7" l="1" r="BF123"/>
  <c r="J33"/>
  <c i="2" r="BF125"/>
  <c i="6" r="J43"/>
  <c i="5" r="J33"/>
  <c i="3" r="J43"/>
  <c i="1" r="AN97"/>
  <c i="7" r="F38"/>
  <c i="1" r="BA101"/>
  <c r="AU95"/>
  <c r="AU94"/>
  <c i="2" r="F38"/>
  <c i="1" r="BA96"/>
  <c i="2" r="J127"/>
  <c i="6" r="J125"/>
  <c i="5" r="J34"/>
  <c i="1" r="AG99"/>
  <c r="AN99"/>
  <c r="W35"/>
  <c i="4" r="J38"/>
  <c i="1" r="AW98"/>
  <c r="AT98"/>
  <c i="7" r="J34"/>
  <c i="1" r="AG101"/>
  <c i="5" l="1" r="J43"/>
  <c i="4" r="J43"/>
  <c i="1" r="AN98"/>
  <c r="BA95"/>
  <c r="AW95"/>
  <c r="AT95"/>
  <c i="2" r="J38"/>
  <c i="1" r="AW96"/>
  <c r="AT96"/>
  <c r="AN96"/>
  <c i="7" r="J38"/>
  <c i="1" r="AW101"/>
  <c r="AT101"/>
  <c r="AG95"/>
  <c r="AG94"/>
  <c r="AK26"/>
  <c i="2" l="1" r="J43"/>
  <c i="7" r="J43"/>
  <c i="1" r="AN95"/>
  <c r="AN101"/>
  <c r="BA94"/>
  <c r="W33"/>
  <c r="AG104"/>
  <c r="CD104"/>
  <c r="AG107"/>
  <c r="AV107"/>
  <c r="BY107"/>
  <c r="AG106"/>
  <c r="CD106"/>
  <c r="AG105"/>
  <c r="CD105"/>
  <c l="1" r="CD107"/>
  <c r="AW94"/>
  <c r="AK33"/>
  <c r="AG103"/>
  <c r="AK27"/>
  <c r="AK29"/>
  <c r="W32"/>
  <c r="AV104"/>
  <c r="BY104"/>
  <c r="AV106"/>
  <c r="BY106"/>
  <c r="AV105"/>
  <c r="BY105"/>
  <c r="AN107"/>
  <c l="1" r="AT94"/>
  <c r="AN94"/>
  <c r="AG109"/>
  <c r="AN105"/>
  <c r="AK32"/>
  <c r="AN106"/>
  <c r="AN104"/>
  <c l="1" r="AK38"/>
  <c r="AN103"/>
  <c l="1" r="AN10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<sst xmlns="http://schemas.openxmlformats.org/spreadsheetml/2006/main">
  <si>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</si>
  <si>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</si>
  <si>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</si>
  <si>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</si>
  <si>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</si>
  <si>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</si>
  <si>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</si>
  <si>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</si>
  <si>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</si>
  <si>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</si>
  <si>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</si>
  <si>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</si>
  <si>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</si>
  <si>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0425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</si>
  <si>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</si>
  <si>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</si>
  <si>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</si>
  <si>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</si>
  <si>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ČS:</t>
  </si>
  <si>
    <t>Miesto:</t>
  </si>
  <si>
    <t>Bratislava</t>
  </si>
  <si>
    <t>Dátum:</t>
  </si>
  <si>
    <t>13. 2. 2025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</si>
  <si>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</si>
  <si>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</si>
  <si>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</si>
  <si>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</si>
  <si>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</si>
  <si>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</si>
  <si>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</si>
  <si>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</si>
  <si>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</si>
  <si>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</si>
  <si>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</si>
  <si>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</si>
  <si>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</si>
  <si>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</si>
  <si>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</si>
  <si>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</si>
  <si>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</si>
  <si>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</si>
  <si>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</si>
  <si>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</si>
  <si>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</si>
  <si>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</si>
  <si>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</si>
  <si>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</si>
  <si>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</si>
  <si>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</si>
  <si>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</si>
  <si>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</si>
  <si>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</si>
  <si>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</si>
  <si>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</si>
  <si>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</si>
  <si>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</si>
  <si>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</si>
  <si>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</si>
  <si>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</si>
  <si>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</si>
  <si>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</si>
  <si>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</si>
  <si>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</si>
  <si>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</si>
  <si>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</si>
  <si>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</si>
  <si>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</si>
  <si>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</si>
  <si>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</si>
  <si>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</si>
  <si>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</si>
  <si>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</si>
  <si>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</si>
  <si>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</si>
  <si>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</si>
  <si>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</si>
  <si>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</si>
  <si>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</si>
  <si>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</si>
  <si>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</si>
  <si>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</si>
  <si>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</si>
  <si>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09</t>
  </si>
  <si>
    <t>Priestory pracovníkov prevádzky trakčných zariadení na 2 NP</t>
  </si>
  <si>
    <t>STA</t>
  </si>
  <si>
    <t>1</t>
  </si>
  <si>
    <t>{d30869e4-c0f9-462d-a1f2-a70ea5a94d39}</t>
  </si>
  <si>
    <t>/</t>
  </si>
  <si>
    <t>01_202</t>
  </si>
  <si>
    <t>Chodba</t>
  </si>
  <si>
    <t>Časť</t>
  </si>
  <si>
    <t>2</t>
  </si>
  <si>
    <t>{934dcf0a-e23c-4ac0-aab7-35ba241055b6}</t>
  </si>
  <si>
    <t>02_203_204</t>
  </si>
  <si>
    <t xml:space="preserve">Socialne priestory - Sprchy </t>
  </si>
  <si>
    <t>{8ee3d33f-8b5c-47bb-ba99-6be31305ae43}</t>
  </si>
  <si>
    <t>03_205</t>
  </si>
  <si>
    <t>Socialne priestory - WC</t>
  </si>
  <si>
    <t>{9c0af980-1141-4bdb-9622-70f112b32b6b}</t>
  </si>
  <si>
    <t>04_206</t>
  </si>
  <si>
    <t>Kuchynka</t>
  </si>
  <si>
    <t>{2dbe49ae-bb3f-4689-8cbb-30783e05a4b1}</t>
  </si>
  <si>
    <t>05_207</t>
  </si>
  <si>
    <t>Kancelária</t>
  </si>
  <si>
    <t>{3f3aeeed-403e-4604-9024-cc6394a62b5e}</t>
  </si>
  <si>
    <t>06_209</t>
  </si>
  <si>
    <t>Šatňa</t>
  </si>
  <si>
    <t>{7a110674-12cf-4bad-b76a-309591d0be2c}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</si>
  <si>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</si>
  <si>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</si>
  <si>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</si>
  <si>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</si>
  <si>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</si>
  <si>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</si>
  <si>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</si>
  <si>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</si>
  <si>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</si>
  <si>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plocha_podlahy</t>
  </si>
  <si>
    <t>21,75</t>
  </si>
  <si>
    <t>pocet_svietidiel</t>
  </si>
  <si>
    <t>UDE</t>
  </si>
  <si>
    <t>4</t>
  </si>
  <si>
    <t>KRYCÍ LIST ROZPOČTU</t>
  </si>
  <si>
    <t>plocha_boku</t>
  </si>
  <si>
    <t>SDK UKONCENIE NAD SCHODISKOM</t>
  </si>
  <si>
    <t>2,1</t>
  </si>
  <si>
    <t>DL_SOKLIK</t>
  </si>
  <si>
    <t>marmolit</t>
  </si>
  <si>
    <t>34,5</t>
  </si>
  <si>
    <t>malba</t>
  </si>
  <si>
    <t>59,1</t>
  </si>
  <si>
    <t>Objekt:</t>
  </si>
  <si>
    <t>plocha_malby_nova</t>
  </si>
  <si>
    <t>+5%</t>
  </si>
  <si>
    <t>62,055</t>
  </si>
  <si>
    <t>09 - Priestory pracovníkov prevádzky trakčných zariadení na 2 NP</t>
  </si>
  <si>
    <t>POCET_NOVYCH_KRIDIEL</t>
  </si>
  <si>
    <t>DVEROVýCH UDE</t>
  </si>
  <si>
    <t>8</t>
  </si>
  <si>
    <t>Časť:</t>
  </si>
  <si>
    <t>DL_ZARUBNE</t>
  </si>
  <si>
    <t>37,065</t>
  </si>
  <si>
    <t>01_202 - Chodba</t>
  </si>
  <si>
    <t>POCET_RADIATOROV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</si>
  <si>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</si>
  <si>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</si>
  <si>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</si>
  <si>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</si>
  <si>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</si>
  <si>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</si>
  <si>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</si>
  <si>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</si>
  <si>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</si>
  <si>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</si>
  <si>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</si>
  <si>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734 - Ústredné kúrenie - armatúry</t>
  </si>
  <si>
    <t xml:space="preserve">    735 - Ústredné kúrenie - vykurovacie telesá</t>
  </si>
  <si>
    <t xml:space="preserve">    763 - Konštrukcie - drevostavby</t>
  </si>
  <si>
    <t xml:space="preserve">    766 - Konštrukcie stolárske</t>
  </si>
  <si>
    <t xml:space="preserve">    776 - Podlahy povlakové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</si>
  <si>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</si>
  <si>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</si>
  <si>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</si>
  <si>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</si>
  <si>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HZS - Hodinové zúčtovacie sadzby</t>
  </si>
  <si>
    <t>VRN - Investičné náklady neobsiahnuté v cenách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</si>
  <si>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</si>
  <si>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</si>
  <si>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</si>
  <si>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</si>
  <si>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</si>
  <si>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</si>
  <si>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</si>
  <si>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</si>
  <si>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</si>
  <si>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</si>
  <si>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</si>
  <si>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</si>
  <si>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</si>
  <si>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</si>
  <si>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</si>
  <si>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</si>
  <si>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</si>
  <si>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</si>
  <si>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</si>
  <si>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</si>
  <si>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</si>
  <si>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</si>
  <si>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</si>
  <si>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</si>
  <si>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</si>
  <si>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</si>
  <si>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</si>
  <si>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</si>
  <si>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</si>
  <si>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</si>
  <si>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vnútorných okenných otvorov, predmetov a konštrukcií</t>
  </si>
  <si>
    <t>m2</t>
  </si>
  <si>
    <t>64</t>
  </si>
  <si>
    <t>1218235436</t>
  </si>
  <si>
    <t>VV</t>
  </si>
  <si>
    <t>"DVERE 90/205" 0,9*2,05*4</t>
  </si>
  <si>
    <t>"DVERE 70/205" 0,7*2,05*2</t>
  </si>
  <si>
    <t>"DVERE 160/205" 1,6*2,05*1</t>
  </si>
  <si>
    <t>Súčet</t>
  </si>
  <si>
    <t>611460121.S</t>
  </si>
  <si>
    <t>Príprava vnútorného podkladu stropov penetráciou základnou</t>
  </si>
  <si>
    <t>1974595237</t>
  </si>
  <si>
    <t>14,5*1,5</t>
  </si>
  <si>
    <t>3</t>
  </si>
  <si>
    <t>612461281.S</t>
  </si>
  <si>
    <t>Vnútorná omietka stien pastovitá dekoratívna mozaiková</t>
  </si>
  <si>
    <t>-224183061</t>
  </si>
  <si>
    <t>(14,5*2+1,5*2)*1,5-0,9*1,5*4-0,7*1,5*2-4*1,5</t>
  </si>
  <si>
    <t>Medzisúčet</t>
  </si>
  <si>
    <t>"rezerva 5%" marmolit*0,05</t>
  </si>
  <si>
    <t>625254020.S</t>
  </si>
  <si>
    <t>Zateplenie stropov bez výstužnej vrstvy z minerálnej vlny hr. 200 mm, lepené</t>
  </si>
  <si>
    <t>-2142006065</t>
  </si>
  <si>
    <t>9</t>
  </si>
  <si>
    <t>Ostatné konštrukcie a práce-búranie</t>
  </si>
  <si>
    <t>5</t>
  </si>
  <si>
    <t>941955004.S</t>
  </si>
  <si>
    <t>Lešenie ľahké pracovné pomocné s výškou lešeňovej podlahy nad 2,50 do 3,5 m</t>
  </si>
  <si>
    <t>-1232549823</t>
  </si>
  <si>
    <t>952901111.S</t>
  </si>
  <si>
    <t>Vyčistenie budov pri výške podlaží do 4 m</t>
  </si>
  <si>
    <t>1412275617</t>
  </si>
  <si>
    <t>7</t>
  </si>
  <si>
    <t>968061125.S</t>
  </si>
  <si>
    <t>Vyvesenie dreveného dverného krídla do suti plochy do 2 m2, -0,02400t</t>
  </si>
  <si>
    <t>ks</t>
  </si>
  <si>
    <t>-509173988</t>
  </si>
  <si>
    <t>"DVERE 90/205" 4</t>
  </si>
  <si>
    <t>"DVERE 70/205" 2</t>
  </si>
  <si>
    <t>"DVERE 160/205" 2*1</t>
  </si>
  <si>
    <t>979011131.S</t>
  </si>
  <si>
    <t>Zvislá doprava sutiny po schodoch ručne do 3,5 m</t>
  </si>
  <si>
    <t>t</t>
  </si>
  <si>
    <t>-374207861</t>
  </si>
  <si>
    <t>979081111.S</t>
  </si>
  <si>
    <t>Odvoz sutiny a vybúraných hmôt na skládku do 1 km</t>
  </si>
  <si>
    <t>739114649</t>
  </si>
  <si>
    <t>10</t>
  </si>
  <si>
    <t>979081121.S</t>
  </si>
  <si>
    <t>Odvoz sutiny a vybúraných hmôt na skládku za každý ďalší 1 km</t>
  </si>
  <si>
    <t>-177291914</t>
  </si>
  <si>
    <t>0,275*19 'Prepočítané koeficientom množstva</t>
  </si>
  <si>
    <t>11</t>
  </si>
  <si>
    <t>979082111.S</t>
  </si>
  <si>
    <t>Vnútrostavenisková doprava sutiny a vybúraných hmôt do 10 m</t>
  </si>
  <si>
    <t>-1979783884</t>
  </si>
  <si>
    <t>12</t>
  </si>
  <si>
    <t>979082121.S</t>
  </si>
  <si>
    <t>Vnútrostavenisková doprava sutiny a vybúraných hmôt za každých ďalších 5 m</t>
  </si>
  <si>
    <t>1075353236</t>
  </si>
  <si>
    <t>0,275*4 'Prepočítané koeficientom množstva</t>
  </si>
  <si>
    <t>13</t>
  </si>
  <si>
    <t>979087112.S</t>
  </si>
  <si>
    <t>Nakladanie na dopravný prostriedok pre vodorovnú dopravu sutiny</t>
  </si>
  <si>
    <t>173736727</t>
  </si>
  <si>
    <t>14</t>
  </si>
  <si>
    <t>979089612.S</t>
  </si>
  <si>
    <t>Poplatok za skládku - iné odpady zo stavieb a demolácií (17 09), ostatné</t>
  </si>
  <si>
    <t>-1168298476</t>
  </si>
  <si>
    <t>15</t>
  </si>
  <si>
    <t>979093111.S</t>
  </si>
  <si>
    <t>Uloženie sutiny na skládku s hrubým urovnaním bez zhutnenia</t>
  </si>
  <si>
    <t>1773735521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</si>
  <si>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</si>
  <si>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</si>
  <si>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</si>
  <si>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</si>
  <si>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</si>
  <si>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-1879637684</t>
  </si>
  <si>
    <t>PSV</t>
  </si>
  <si>
    <t>Práce a dodávky PSV</t>
  </si>
  <si>
    <t>734</t>
  </si>
  <si>
    <t>Ústredné kúrenie - armatúry</t>
  </si>
  <si>
    <t>17</t>
  </si>
  <si>
    <t>734140821.S1</t>
  </si>
  <si>
    <t xml:space="preserve">Demontáž ventilu radiatorevého </t>
  </si>
  <si>
    <t>1061641673</t>
  </si>
  <si>
    <t>18</t>
  </si>
  <si>
    <t>734211111.S</t>
  </si>
  <si>
    <t>Ventil odvzdušňovací závitový vykurovacích telies do G 3/8</t>
  </si>
  <si>
    <t>-1648642016</t>
  </si>
  <si>
    <t>19</t>
  </si>
  <si>
    <t>734223255.S1</t>
  </si>
  <si>
    <t>Montáž armatúr pre pripojenie vykurovacích telies priamych</t>
  </si>
  <si>
    <t>-329499131</t>
  </si>
  <si>
    <t>20</t>
  </si>
  <si>
    <t>M</t>
  </si>
  <si>
    <t>551290007700.S1</t>
  </si>
  <si>
    <t xml:space="preserve">Regulačné a uzatvárateľné šróbenie pre vykurovacie telesá pre priamy dvojtrubkový systém </t>
  </si>
  <si>
    <t>32</t>
  </si>
  <si>
    <t>1645381854</t>
  </si>
  <si>
    <t>21</t>
  </si>
  <si>
    <t>734291113.S</t>
  </si>
  <si>
    <t>Ostané armatúry, kohútik plniaci a vypúšťací normy 13 7061, PN 1,0/100st. C G 1/2</t>
  </si>
  <si>
    <t>-1623894070</t>
  </si>
  <si>
    <t>22</t>
  </si>
  <si>
    <t>998734201.S</t>
  </si>
  <si>
    <t>Presun hmôt pre armatúry v objektoch výšky do 6 m</t>
  </si>
  <si>
    <t>%</t>
  </si>
  <si>
    <t>-909564722</t>
  </si>
  <si>
    <t>735</t>
  </si>
  <si>
    <t>Ústredné kúrenie - vykurovacie telesá</t>
  </si>
  <si>
    <t>735112110.S1</t>
  </si>
  <si>
    <t>Demontáž a spätná montáž vykurovacieho telesa článkového liatinového retro pripojovacia rozteč 800 mm dĺžky 1000-1200 mm</t>
  </si>
  <si>
    <t>2033268947</t>
  </si>
  <si>
    <t>24</t>
  </si>
  <si>
    <t>735117110.S</t>
  </si>
  <si>
    <t>Vykurovacie telesá liatinové odpojenie a pripojenie po nátere</t>
  </si>
  <si>
    <t>1566904098</t>
  </si>
  <si>
    <t>25</t>
  </si>
  <si>
    <t>735118110.S</t>
  </si>
  <si>
    <t>Vykurovacie telesá liatinové tlakové skúšky vodou telies článkových</t>
  </si>
  <si>
    <t>-1497060827</t>
  </si>
  <si>
    <t>26</t>
  </si>
  <si>
    <t>998735201.S</t>
  </si>
  <si>
    <t>Presun hmôt pre vykurovacie telesá v objektoch výšky do 6 m</t>
  </si>
  <si>
    <t>1668049242</t>
  </si>
  <si>
    <t>763</t>
  </si>
  <si>
    <t>Konštrukcie - drevostavby</t>
  </si>
  <si>
    <t>27</t>
  </si>
  <si>
    <t>763131281.S1</t>
  </si>
  <si>
    <t>Montáž nosnej spodnej drevenej konštrukcie pre SDK podhľad - kapotáž boku nového podhladu nad schodiskom</t>
  </si>
  <si>
    <t>-2067472270</t>
  </si>
  <si>
    <t>"ukončenie pri schodisku - vytvorenie bocnej steny podhladu" 4*0,5*1,05</t>
  </si>
  <si>
    <t>28</t>
  </si>
  <si>
    <t>605110014500.S</t>
  </si>
  <si>
    <t>Dosky a fošne z mäkkého reziva neopracované omietané akosť I</t>
  </si>
  <si>
    <t>m3</t>
  </si>
  <si>
    <t>-613216648</t>
  </si>
  <si>
    <t>2,1*0,0051 'Prepočítané koeficientom množstva</t>
  </si>
  <si>
    <t>29</t>
  </si>
  <si>
    <t>763131282.S1</t>
  </si>
  <si>
    <t xml:space="preserve">Montáž SDK dosiek jednoduché opláštenie pre podhľad s drevenou spodnou konštrukciou  - kapotáž boku nového podhladu nad schodiskom</t>
  </si>
  <si>
    <t>741071096</t>
  </si>
  <si>
    <t>30</t>
  </si>
  <si>
    <t>590110002500.S</t>
  </si>
  <si>
    <t>Doska sadrokartónová protipožiarna DF, hr. 12,5 mm</t>
  </si>
  <si>
    <t>2008094255</t>
  </si>
  <si>
    <t>2,1*1,05 'Prepočítané koeficientom množstva</t>
  </si>
  <si>
    <t>31</t>
  </si>
  <si>
    <t>763135035.S1</t>
  </si>
  <si>
    <t>Kazetový podhľad 600 x 600 mm, hrana ostrá, konštrukcia viditeľná, doska sadrokartónová biela hr. 12,5 mm, DLHÉ ZAVESY AZ NA SV 3,6 M</t>
  </si>
  <si>
    <t>-1312745810</t>
  </si>
  <si>
    <t>plocha_sdk_kazet</t>
  </si>
  <si>
    <t>998763201.S</t>
  </si>
  <si>
    <t>Presun hmôt pre drevostavby v objektoch výšky do 12 m</t>
  </si>
  <si>
    <t>1685198220</t>
  </si>
  <si>
    <t>766</t>
  </si>
  <si>
    <t>Konštrukcie stolárske</t>
  </si>
  <si>
    <t>33</t>
  </si>
  <si>
    <t>766662112.S</t>
  </si>
  <si>
    <t>Montáž dverového krídla otočného jednokrídlového poldrážkového, do existujúcej zárubne, vrátane kovania</t>
  </si>
  <si>
    <t>-763810686</t>
  </si>
  <si>
    <t>34</t>
  </si>
  <si>
    <t>549150000600.S</t>
  </si>
  <si>
    <t>Kľučka dverová a rozeta 2x, nehrdzavejúca oceľ, povrch nerez brúsený</t>
  </si>
  <si>
    <t>-1288742150</t>
  </si>
  <si>
    <t>35</t>
  </si>
  <si>
    <t>611610000400.S</t>
  </si>
  <si>
    <t>Dvere vnútorné jednokrídlové, šírka 600-900 mm, výplň papierová voština, povrch fólia, plné</t>
  </si>
  <si>
    <t>-1150981945</t>
  </si>
  <si>
    <t>36</t>
  </si>
  <si>
    <t>766662811.S</t>
  </si>
  <si>
    <t xml:space="preserve">Demontáž dverného prahu dverí jednokrídlových,  -0,00100t</t>
  </si>
  <si>
    <t>-2064864886</t>
  </si>
  <si>
    <t>37</t>
  </si>
  <si>
    <t>766662812.S</t>
  </si>
  <si>
    <t xml:space="preserve">Demontáž dverného  prahu dverí dvojkrídlových,  -0,00200t</t>
  </si>
  <si>
    <t>1311308556</t>
  </si>
  <si>
    <t>"DVERE 160/205" 1</t>
  </si>
  <si>
    <t>38</t>
  </si>
  <si>
    <t>766695212.S</t>
  </si>
  <si>
    <t>Montáž prahu dverí, jednokrídlových</t>
  </si>
  <si>
    <t>-93213218</t>
  </si>
  <si>
    <t>39</t>
  </si>
  <si>
    <t>611890003700.S</t>
  </si>
  <si>
    <t>Prah dubový, dĺžka 810 mm, šírka 80 mm</t>
  </si>
  <si>
    <t>-841293271</t>
  </si>
  <si>
    <t>40</t>
  </si>
  <si>
    <t>998766201.S</t>
  </si>
  <si>
    <t>Presun hmot pre konštrukcie stolárske v objektoch výšky do 6 m</t>
  </si>
  <si>
    <t>-2122322609</t>
  </si>
  <si>
    <t>776</t>
  </si>
  <si>
    <t>Podlahy povlakové</t>
  </si>
  <si>
    <t>41</t>
  </si>
  <si>
    <t>776401800.S</t>
  </si>
  <si>
    <t>Demontáž soklíkov alebo líšt</t>
  </si>
  <si>
    <t>m</t>
  </si>
  <si>
    <t>946107242</t>
  </si>
  <si>
    <t>14,5*2+1,5*2-0,9*4-0,7*2-4</t>
  </si>
  <si>
    <t>42</t>
  </si>
  <si>
    <t>776420011.S</t>
  </si>
  <si>
    <t>Lepenie podlahových soklov z PVC vytiahnutím</t>
  </si>
  <si>
    <t>-127197233</t>
  </si>
  <si>
    <t>43</t>
  </si>
  <si>
    <t>284110002100.S</t>
  </si>
  <si>
    <t>Podlaha PVC homogénna, hrúbka do 2,5 mm</t>
  </si>
  <si>
    <t>-360041998</t>
  </si>
  <si>
    <t>23*0,105 'Prepočítané koeficientom množstva</t>
  </si>
  <si>
    <t>44</t>
  </si>
  <si>
    <t>776511820.S</t>
  </si>
  <si>
    <t xml:space="preserve">Odstránenie povlakových podláh z nášľapnej plochy lepených s podložkou,  -0,00100t</t>
  </si>
  <si>
    <t>1845570348</t>
  </si>
  <si>
    <t>45</t>
  </si>
  <si>
    <t>776521100.S</t>
  </si>
  <si>
    <t>Lepenie povlakových podláh z PVC homogénnych pásov</t>
  </si>
  <si>
    <t>-1834025334</t>
  </si>
  <si>
    <t>46</t>
  </si>
  <si>
    <t>-1724902290</t>
  </si>
  <si>
    <t>21,75*1,05 'Prepočítané koeficientom množstva</t>
  </si>
  <si>
    <t>47</t>
  </si>
  <si>
    <t>776990105.S</t>
  </si>
  <si>
    <t>Vysávanie podkladu pred kladením povlakových podláh</t>
  </si>
  <si>
    <t>568833824</t>
  </si>
  <si>
    <t>48</t>
  </si>
  <si>
    <t>776990110.S</t>
  </si>
  <si>
    <t>Penetrovanie podkladu pred kladením povlakových podláh</t>
  </si>
  <si>
    <t>663294508</t>
  </si>
  <si>
    <t>49</t>
  </si>
  <si>
    <t>776992121.S</t>
  </si>
  <si>
    <t>Tmelenie podkladu, úpravy prasklín a nerovností hr. 3 mm</t>
  </si>
  <si>
    <t>666140924</t>
  </si>
  <si>
    <t>50</t>
  </si>
  <si>
    <t>776992125.S</t>
  </si>
  <si>
    <t>Vyspravenie podkladu nivelačnou stierkou hr. 3 mm</t>
  </si>
  <si>
    <t>-1041700087</t>
  </si>
  <si>
    <t>51</t>
  </si>
  <si>
    <t>776992200.S</t>
  </si>
  <si>
    <t>Príprava podkladu prebrúsením strojne brúskou na betón</t>
  </si>
  <si>
    <t>1311409056</t>
  </si>
  <si>
    <t>52</t>
  </si>
  <si>
    <t>998776201.S</t>
  </si>
  <si>
    <t>Presun hmôt pre podlahy povlakové v objektoch výšky do 6 m</t>
  </si>
  <si>
    <t>-1550767582</t>
  </si>
  <si>
    <t>783</t>
  </si>
  <si>
    <t>Nátery</t>
  </si>
  <si>
    <t>53</t>
  </si>
  <si>
    <t>783201812.S1</t>
  </si>
  <si>
    <t>Odstránenie starých náterov z kovových stavebných doplnkových konštrukcií oceľovou kefou ZARUBNE</t>
  </si>
  <si>
    <t>-1500388026</t>
  </si>
  <si>
    <t>"DVERE 90/205" (0,9+2,05*2)*4*1,05</t>
  </si>
  <si>
    <t>"DVERE 70/205" (0,7+2,05*2)*2*1,05</t>
  </si>
  <si>
    <t>"DVERE 160/205" (1,6+2,05*2)*1*1,05</t>
  </si>
  <si>
    <t>54</t>
  </si>
  <si>
    <t>783224900.S1</t>
  </si>
  <si>
    <t>Náter kov.stav.doplnk.konštr. syntetické na vzduchu schnúce ZARUBNE</t>
  </si>
  <si>
    <t>1380426059</t>
  </si>
  <si>
    <t>784</t>
  </si>
  <si>
    <t>Maľby</t>
  </si>
  <si>
    <t>55</t>
  </si>
  <si>
    <t>784402802.S</t>
  </si>
  <si>
    <t>Odstránenie malieb oškrabaním, výšky nad 3,80 m, -0,0003 t</t>
  </si>
  <si>
    <t>1345026485</t>
  </si>
  <si>
    <t>(14,5*2+1,5*2)*2,2-0,9*0,5*4-0,7*0,5*2-4*2,2</t>
  </si>
  <si>
    <t>"rezerva 5%" malba*0,05</t>
  </si>
  <si>
    <t>56</t>
  </si>
  <si>
    <t>784410110.S</t>
  </si>
  <si>
    <t>Penetrovanie jednonásobné jemnozrnných podkladov výšky nad 3,80 m</t>
  </si>
  <si>
    <t>-884897208</t>
  </si>
  <si>
    <t>plocha_malby_nova+marmolit</t>
  </si>
  <si>
    <t>57</t>
  </si>
  <si>
    <t>784410510.S</t>
  </si>
  <si>
    <t>Prebrúsenie a oprášenie jemnozrnných povrchov výšky nad 3,80 m</t>
  </si>
  <si>
    <t>1480608729</t>
  </si>
  <si>
    <t>58</t>
  </si>
  <si>
    <t>784410600.S</t>
  </si>
  <si>
    <t>Vyrovnanie trhlín a nerovností na jemnozrnných povrchoch výšky do 3,80 m</t>
  </si>
  <si>
    <t>106871543</t>
  </si>
  <si>
    <t>59</t>
  </si>
  <si>
    <t>784418012.S</t>
  </si>
  <si>
    <t>Zakrývanie podláh a zariadení papierom v miestnostiach alebo na schodisku</t>
  </si>
  <si>
    <t>-1773794383</t>
  </si>
  <si>
    <t>60</t>
  </si>
  <si>
    <t>784452472.S</t>
  </si>
  <si>
    <t>Maľby z maliarskych zmesí na vodnej báze, ručne nanášané tónované s bielym stropom dvojnásobné na jemnozrnný podklad výšky nad 3,80 m</t>
  </si>
  <si>
    <t>-817371216</t>
  </si>
  <si>
    <t>Práce a dodávky M</t>
  </si>
  <si>
    <t>21-M</t>
  </si>
  <si>
    <t>Elektromontáže</t>
  </si>
  <si>
    <t>61</t>
  </si>
  <si>
    <t>210203051.S</t>
  </si>
  <si>
    <t>Montáž a zapojenie LED panelu 600x600 mm do kazetového stropu</t>
  </si>
  <si>
    <t>-1106220326</t>
  </si>
  <si>
    <t>62</t>
  </si>
  <si>
    <t>348130002418.S</t>
  </si>
  <si>
    <t>LED svietidlo interiérové zabudovateľné pohľadové 1x40W, IP40, 4000 K, 3600 lm, 595x595 mm</t>
  </si>
  <si>
    <t>128</t>
  </si>
  <si>
    <t>143422283</t>
  </si>
  <si>
    <t>63</t>
  </si>
  <si>
    <t>210290433.S</t>
  </si>
  <si>
    <t>Výmena vypínača so zapojením a preskúšaním vstavaných 2A - tlačidlových alebo páčkových</t>
  </si>
  <si>
    <t>-1166674154</t>
  </si>
  <si>
    <t>345320001400.S</t>
  </si>
  <si>
    <t xml:space="preserve">Vypínač nástenný </t>
  </si>
  <si>
    <t>-238268269</t>
  </si>
  <si>
    <t>65</t>
  </si>
  <si>
    <t>374890024800.S</t>
  </si>
  <si>
    <t>1 - rámček pre vypínače a zásuvky, jednofarebný s úpravou</t>
  </si>
  <si>
    <t>-89902867</t>
  </si>
  <si>
    <t>66</t>
  </si>
  <si>
    <t>374890002600.S</t>
  </si>
  <si>
    <t>Kryt spínača dvojpólový, biele prevedenie</t>
  </si>
  <si>
    <t>1692861643</t>
  </si>
  <si>
    <t>67</t>
  </si>
  <si>
    <t>210290858.S1</t>
  </si>
  <si>
    <t>Napojenie svietidiel - uprava elektrických rozvodov</t>
  </si>
  <si>
    <t>-2078439272</t>
  </si>
  <si>
    <t>68</t>
  </si>
  <si>
    <t>210290858.S2</t>
  </si>
  <si>
    <t xml:space="preserve">Úprava elektroinštalácie, rozvodov z dovodu rekonštrukcie </t>
  </si>
  <si>
    <t>komplet</t>
  </si>
  <si>
    <t>-2022723678</t>
  </si>
  <si>
    <t>69</t>
  </si>
  <si>
    <t>210960951.S</t>
  </si>
  <si>
    <t xml:space="preserve">Demontáž - vypínač </t>
  </si>
  <si>
    <t>337084085</t>
  </si>
  <si>
    <t>70</t>
  </si>
  <si>
    <t>210962022.S</t>
  </si>
  <si>
    <t xml:space="preserve">Demontáž svietidla -  stropné závesné </t>
  </si>
  <si>
    <t>-1880681559</t>
  </si>
  <si>
    <t>HZS</t>
  </si>
  <si>
    <t>Hodinové zúčtovacie sadzby</t>
  </si>
  <si>
    <t>71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</si>
  <si>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</si>
  <si>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</si>
  <si>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</si>
  <si>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</si>
  <si>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-1052323234</t>
  </si>
  <si>
    <t>Investičné náklady neobsiahnuté v cenách</t>
  </si>
  <si>
    <t>72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</si>
  <si>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</si>
  <si>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</si>
  <si>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</si>
  <si>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</si>
  <si>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-235061226</t>
  </si>
  <si>
    <t>73</t>
  </si>
  <si>
    <t>000800013.S1</t>
  </si>
  <si>
    <t>Vplyv pracovného prostredia - prevádzka investora a vplyv prostredia prestávky v práci - Príplatok za prácu v noci, cez sviatky a v dňoch pracovného pokoja</t>
  </si>
  <si>
    <t>-155170245</t>
  </si>
  <si>
    <t>plocha_podlahy*1,15</t>
  </si>
  <si>
    <t>74</t>
  </si>
  <si>
    <t>001000034.S</t>
  </si>
  <si>
    <t>Inžinierska činnosť - skúšky a revízie ostatné skúšky, revízna správa na elektroinštaláciu</t>
  </si>
  <si>
    <t>-1717461606</t>
  </si>
  <si>
    <t>POZ</t>
  </si>
  <si>
    <t>POZNÁMKY</t>
  </si>
  <si>
    <t>75</t>
  </si>
  <si>
    <t>POZNAMKA_4</t>
  </si>
  <si>
    <t xml:space="preserve">Kontrolný rozpočet/zadanie pre verejné obstarávanie bol zostavený na základe požiadaviek investora a  po obhliadke uskutočnenej dňa 25.08.2025 za pritomnosti zástupcov investora.</t>
  </si>
  <si>
    <t>-1810423698</t>
  </si>
  <si>
    <t>76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</si>
  <si>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</si>
  <si>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</si>
  <si>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1151055201</t>
  </si>
  <si>
    <t>77</t>
  </si>
  <si>
    <t>POZNAMKA_6</t>
  </si>
  <si>
    <t>Vzhľadom na absenciu PD všetkých profesií sú výmery a práce odhadovené a preto je potrebné náklady chýbajúcich položiek premietnuť do položiek tohto zadania.</t>
  </si>
  <si>
    <t>1021092652</t>
  </si>
  <si>
    <t>VP</t>
  </si>
  <si>
    <t xml:space="preserve">  Práce naviac</t>
  </si>
  <si>
    <t>PN</t>
  </si>
  <si>
    <t>novy_obklad</t>
  </si>
  <si>
    <t>plocha_steny_malba</t>
  </si>
  <si>
    <t>satne chodba</t>
  </si>
  <si>
    <t>26,397</t>
  </si>
  <si>
    <t>dobet_vpuste</t>
  </si>
  <si>
    <t>1,165</t>
  </si>
  <si>
    <t>plocha_dlazba</t>
  </si>
  <si>
    <t>8,836</t>
  </si>
  <si>
    <t>priecky</t>
  </si>
  <si>
    <t>3,5</t>
  </si>
  <si>
    <t>dlazba</t>
  </si>
  <si>
    <t>8,415</t>
  </si>
  <si>
    <t>obklad</t>
  </si>
  <si>
    <t>21,7</t>
  </si>
  <si>
    <t>35,233</t>
  </si>
  <si>
    <t>36,995</t>
  </si>
  <si>
    <t xml:space="preserve">02_203_204 - Socialne priestory - Sprchy </t>
  </si>
  <si>
    <t>POCET_UMYVADIEL</t>
  </si>
  <si>
    <t>POCET_SPRCH</t>
  </si>
  <si>
    <t>POCET_RADIATOROV_1</t>
  </si>
  <si>
    <t xml:space="preserve">    8 - Rúrové vedenie</t>
  </si>
  <si>
    <t xml:space="preserve">    711 - Izolácie proti vode a vlhkosti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</si>
  <si>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</si>
  <si>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</si>
  <si>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</si>
  <si>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</si>
  <si>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764 - Konštrukcie klampiarske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</si>
  <si>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</si>
  <si>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</si>
  <si>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</si>
  <si>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21-M - Elektromontáže   </t>
  </si>
  <si>
    <t xml:space="preserve">    22-M - Montáže oznamovacích a zabezpečovacích zariadení</t>
  </si>
  <si>
    <t>699014253</t>
  </si>
  <si>
    <t>0,5*1,5*1</t>
  </si>
  <si>
    <t>0,7*2,05*1</t>
  </si>
  <si>
    <t>612465121.S</t>
  </si>
  <si>
    <t>Vnútorný sanačný systém stien s obsahom cementu, podkladová / vyrovnávacia omietka, hr. 10 mm</t>
  </si>
  <si>
    <t>-665697804</t>
  </si>
  <si>
    <t>612481119.S</t>
  </si>
  <si>
    <t>Potiahnutie vnútorných stien sklotextilnou mriežkou s celoplošným prilepením</t>
  </si>
  <si>
    <t>-651128047</t>
  </si>
  <si>
    <t>plocha_steny_malba+novy_obklad</t>
  </si>
  <si>
    <t>622475011.S</t>
  </si>
  <si>
    <t>Náter stien proti pôsobeniu rias a mikroorganizmov, nanášaný ručne, odstraňovací a čistiaci, jednonásobný</t>
  </si>
  <si>
    <t>1583868148</t>
  </si>
  <si>
    <t>10 "ODHAD</t>
  </si>
  <si>
    <t>500057688</t>
  </si>
  <si>
    <t>631316023.S</t>
  </si>
  <si>
    <t xml:space="preserve">Mazanina z betónu s polypropylénovými vláknami  (m3) tr.C25/30 hr. nad 80 do 120 mm</t>
  </si>
  <si>
    <t>516661095</t>
  </si>
  <si>
    <t>632451913.S</t>
  </si>
  <si>
    <t>Príplatok k cementovým poterom za prehladenie povrchu oceľovým hladítkom</t>
  </si>
  <si>
    <t>-687257071</t>
  </si>
  <si>
    <t>632452214.S</t>
  </si>
  <si>
    <t>Cementový poter, pevnosti v tlaku 20 MPa, hr. 25 mm</t>
  </si>
  <si>
    <t>304655358</t>
  </si>
  <si>
    <t>632452613.S</t>
  </si>
  <si>
    <t>Cementová samonivelizačná stierka, pevnosti v tlaku 20 MPa, hr. 5 mm</t>
  </si>
  <si>
    <t>715873418</t>
  </si>
  <si>
    <t>632481151.S</t>
  </si>
  <si>
    <t>Sklolaminátová mriežka vložená do poteru alebo mazaniny</t>
  </si>
  <si>
    <t>-1860688932</t>
  </si>
  <si>
    <t>Rúrové vedenie</t>
  </si>
  <si>
    <t>892241111.S</t>
  </si>
  <si>
    <t>Ostatné práce na rúrovom vedení, tlakové skúšky vodovodného potrubia DN do 80</t>
  </si>
  <si>
    <t>-71703267</t>
  </si>
  <si>
    <t>30 "odhad</t>
  </si>
  <si>
    <t>892262121.S</t>
  </si>
  <si>
    <t>Tlaková skúška vodou potrubí DN 100-200 s kompletnou sadou tesniaceho vaku</t>
  </si>
  <si>
    <t>úsek</t>
  </si>
  <si>
    <t>-1145871726</t>
  </si>
  <si>
    <t>-1757949727</t>
  </si>
  <si>
    <t>(plocha_dlazba)*1,15</t>
  </si>
  <si>
    <t>962031133.S</t>
  </si>
  <si>
    <t xml:space="preserve">Búranie priečok alebo vybúranie otvorov plochy nad 4 m2 z tehál pálených plných alebo dutých maloformátových na maltu vápennú alebo vápennocementovú hr. od 100 do 150 mm,  -0,261t</t>
  </si>
  <si>
    <t>912443351</t>
  </si>
  <si>
    <t>"204_SPRCHA" 0,5*2+1*2*1,25</t>
  </si>
  <si>
    <t>"rezerva 5%" priecky*0,05</t>
  </si>
  <si>
    <t>965042121.S</t>
  </si>
  <si>
    <t>Búranie podkladov pod dlažby, liatych dlažieb a mazanín,betón alebo liaty asfalt hr.do 100 mm, plochy do 1 m2 -2,20000t</t>
  </si>
  <si>
    <t>1750692331</t>
  </si>
  <si>
    <t>"vybuanie podlahovej vpuste" 2,25*0,1*4</t>
  </si>
  <si>
    <t>plocha_dlazba*0,03</t>
  </si>
  <si>
    <t>965081712.S</t>
  </si>
  <si>
    <t xml:space="preserve">Búranie dlažieb, bez podklad. lôžka z xylolit., alebo keramických dlaždíc hr. do 10 mm,  -0,02000t</t>
  </si>
  <si>
    <t>412856309</t>
  </si>
  <si>
    <t>"204+203" 2,55*3,3</t>
  </si>
  <si>
    <t>"rezerva 5%" dlazba*0,05</t>
  </si>
  <si>
    <t>968081112.S</t>
  </si>
  <si>
    <t>Vyvesenie plastového okenného krídla do suti plochy do 1, 5 m2, -0,01400t</t>
  </si>
  <si>
    <t>1229904016</t>
  </si>
  <si>
    <t>"okno 600/1500_dvojkridlove"2*1</t>
  </si>
  <si>
    <t>968082354.S</t>
  </si>
  <si>
    <t xml:space="preserve">Vybúranie plastových rámov okien dvojitých, plochy do 1 m2,  -0,07400t</t>
  </si>
  <si>
    <t>-382947733</t>
  </si>
  <si>
    <t>"okno 600/1500_dvojkridlove"0,6*1,5*1*1,05</t>
  </si>
  <si>
    <t>971042251.S</t>
  </si>
  <si>
    <t xml:space="preserve">Vybúranie otvoru v betónových priečkach a stenách plochy do 0,0225 m2, do 450 mm,  -0,02200t</t>
  </si>
  <si>
    <t>-830835381</t>
  </si>
  <si>
    <t>"PRE VENTILAROR" 2</t>
  </si>
  <si>
    <t>973031616</t>
  </si>
  <si>
    <t>Vysek. kapies pre krabice v murive z tehál do 10 x 10 x 5 cm</t>
  </si>
  <si>
    <t>kus</t>
  </si>
  <si>
    <t>196410498</t>
  </si>
  <si>
    <t>974031132</t>
  </si>
  <si>
    <t>Vysekanie rýh v tehelnom murive hl. do 5 cm š. do 7 cm</t>
  </si>
  <si>
    <t>-1880368958</t>
  </si>
  <si>
    <t>974041212.S</t>
  </si>
  <si>
    <t>Sekanie drážky tvaru U 25x37 mm búracím kladivom do starého betónu s očistením</t>
  </si>
  <si>
    <t>-93710570</t>
  </si>
  <si>
    <t>8 "pre zlaby a nove odpad potrubie</t>
  </si>
  <si>
    <t>978013121.S</t>
  </si>
  <si>
    <t xml:space="preserve">Otlčenie omietok stien vnútorných vápenných alebo vápennocementových v rozsahu do 10 %,  -0,00400t</t>
  </si>
  <si>
    <t>-2109495623</t>
  </si>
  <si>
    <t>"204+203" ((2,55*2+3,3*2)*2,2-0,6*1)*1,05</t>
  </si>
  <si>
    <t>978059511.S</t>
  </si>
  <si>
    <t xml:space="preserve">Odsekanie a odobratie obkladov stien z obkladačiek vnútorných vrátane podkladovej omietky do 2 m2,  -0,06800t</t>
  </si>
  <si>
    <t>-1019474642</t>
  </si>
  <si>
    <t>"204+203" (2,55*2+3,3*2)*2-0,7*2-0,6*0,5</t>
  </si>
  <si>
    <t>"rezerva 5%" obklad*0,05</t>
  </si>
  <si>
    <t>PLOCHA_OBKLAD</t>
  </si>
  <si>
    <t>-1508218660</t>
  </si>
  <si>
    <t>979011141.S</t>
  </si>
  <si>
    <t>Zvislá doprava sutiny po schodoch ručne, príplatok za každých ďalších 3,5 m</t>
  </si>
  <si>
    <t>-757311682</t>
  </si>
  <si>
    <t>979011201.S</t>
  </si>
  <si>
    <t>Plastový sklz na stavebnú sutinu výšky do 10 m</t>
  </si>
  <si>
    <t>1027091018</t>
  </si>
  <si>
    <t>979011202.S1</t>
  </si>
  <si>
    <t>Príplatok za najom k cene za každý týžden použivania sklzu</t>
  </si>
  <si>
    <t>-1973704402</t>
  </si>
  <si>
    <t>979011231.S</t>
  </si>
  <si>
    <t>Demontáž sklzu na stavebnú sutinu výšky do 10 m</t>
  </si>
  <si>
    <t>334111459</t>
  </si>
  <si>
    <t>-91902974</t>
  </si>
  <si>
    <t>-224497080</t>
  </si>
  <si>
    <t>6,023*19 'Prepočítané koeficientom množstva</t>
  </si>
  <si>
    <t>283856671</t>
  </si>
  <si>
    <t>-179763387</t>
  </si>
  <si>
    <t>6,023*4 'Prepočítané koeficientom množstva</t>
  </si>
  <si>
    <t>-554206</t>
  </si>
  <si>
    <t>399983527</t>
  </si>
  <si>
    <t>-1734047338</t>
  </si>
  <si>
    <t>Vyznačenie trasí vedenia</t>
  </si>
  <si>
    <t>1925288410</t>
  </si>
  <si>
    <t>475234276</t>
  </si>
  <si>
    <t>711</t>
  </si>
  <si>
    <t>Izolácie proti vode a vlhkosti</t>
  </si>
  <si>
    <t>711210100.S</t>
  </si>
  <si>
    <t>Zhotovenie dvojnásobnej izol. stierky pod keramické obklady v interiéri na ploche vodorovnej</t>
  </si>
  <si>
    <t>1078825957</t>
  </si>
  <si>
    <t>245610000400.S</t>
  </si>
  <si>
    <t>Stierka hydroizolačná na báze syntetickej živice, (tekutá hydroizolačná fólia)</t>
  </si>
  <si>
    <t>kg</t>
  </si>
  <si>
    <t>-1742660909</t>
  </si>
  <si>
    <t>247710007700.S</t>
  </si>
  <si>
    <t>Pás tesniaci š. 120 mm, na utesnenie rohových a spojovacích škár pri aplikácii hydroizolácií</t>
  </si>
  <si>
    <t>-559198453</t>
  </si>
  <si>
    <t>711210110.S</t>
  </si>
  <si>
    <t>Zhotovenie dvojnásobnej izol. stierky pod keramické obklady v interiéri na ploche zvislej</t>
  </si>
  <si>
    <t>-303906913</t>
  </si>
  <si>
    <t>"204+203" (2,55*2+3,3*2)*2-0,7*2</t>
  </si>
  <si>
    <t>"rezerva 5%" novy_obklad*0,05</t>
  </si>
  <si>
    <t>PLOCHA_NOVY_OBKLAD</t>
  </si>
  <si>
    <t>436659848</t>
  </si>
  <si>
    <t>998711201.S</t>
  </si>
  <si>
    <t>Presun hmôt pre izoláciu proti vode v objektoch výšky do 6 m</t>
  </si>
  <si>
    <t>1506154353</t>
  </si>
  <si>
    <t>721</t>
  </si>
  <si>
    <t>Zdravotechnika - vnútorná kanalizácia</t>
  </si>
  <si>
    <t>721140802.S</t>
  </si>
  <si>
    <t xml:space="preserve">Demontáž potrubia  rúr odpadového alebo dažďového do DN 100,  -0,01492t</t>
  </si>
  <si>
    <t>344216259</t>
  </si>
  <si>
    <t>"odhad_PD ZTI NIE JE K DISPOZICII" 20</t>
  </si>
  <si>
    <t>DL_RUR_ODPDAD</t>
  </si>
  <si>
    <t>721172011.S1</t>
  </si>
  <si>
    <t>Potrubie odpadové , DN 50, vr. tvaroviek, D+M</t>
  </si>
  <si>
    <t>2101435175</t>
  </si>
  <si>
    <t>721172012.S1</t>
  </si>
  <si>
    <t xml:space="preserve">Potrubie odpadové, DN 70,  vr. tvaroviek, D+M</t>
  </si>
  <si>
    <t>-1992988682</t>
  </si>
  <si>
    <t>721172013.S1</t>
  </si>
  <si>
    <t>Potrubie odpadové , DN 110, vr. tvaroviek, D+M</t>
  </si>
  <si>
    <t>1684202443</t>
  </si>
  <si>
    <t>721172014.S1</t>
  </si>
  <si>
    <t>Potrubie odpadové, vodorovné DN 125</t>
  </si>
  <si>
    <t>200633509</t>
  </si>
  <si>
    <t>721172696.S1</t>
  </si>
  <si>
    <t>Montáž sifónu</t>
  </si>
  <si>
    <t>-1819494964</t>
  </si>
  <si>
    <t>POCET_UMYVADIEL-2</t>
  </si>
  <si>
    <t>286540068200.S1</t>
  </si>
  <si>
    <t>Sifon biely</t>
  </si>
  <si>
    <t>1989607827</t>
  </si>
  <si>
    <t>721210814.S</t>
  </si>
  <si>
    <t xml:space="preserve">Demontáž vpustu podlahového,  -0,04285t</t>
  </si>
  <si>
    <t>-1109577630</t>
  </si>
  <si>
    <t>721210850.S</t>
  </si>
  <si>
    <t xml:space="preserve">Demontáž sprchového odtokového žlabu dĺžky 700 mm,  -0,00494t</t>
  </si>
  <si>
    <t>1549715141</t>
  </si>
  <si>
    <t>721213006.S</t>
  </si>
  <si>
    <t>Montáž podlahového vpustu s vodorovným odtokom DN 75</t>
  </si>
  <si>
    <t>-20723703</t>
  </si>
  <si>
    <t>286630023000.S</t>
  </si>
  <si>
    <t>Podlahový vpust variabilný odtok DN 75, mriežka/krytka nerez</t>
  </si>
  <si>
    <t>1185204164</t>
  </si>
  <si>
    <t>721229021.S</t>
  </si>
  <si>
    <t>Montáž podlahového odtokového žlabu dĺžky 800 mm pre montáž k stene</t>
  </si>
  <si>
    <t>1681745337</t>
  </si>
  <si>
    <t>552240011400.S</t>
  </si>
  <si>
    <t>Žľab sprchový bez krytu nerezový DN 50, zvislý odtok, dĺ. 800 mm, montáž k stene</t>
  </si>
  <si>
    <t>282470710</t>
  </si>
  <si>
    <t>998721201.S</t>
  </si>
  <si>
    <t>Presun hmôt pre vnútornú kanalizáciu v objektoch výšky do 6 m</t>
  </si>
  <si>
    <t>1188315763</t>
  </si>
  <si>
    <t>722</t>
  </si>
  <si>
    <t>Zdravotechnika - vnútorný vodovod</t>
  </si>
  <si>
    <t>722171130.S1</t>
  </si>
  <si>
    <t xml:space="preserve">Vodovodné potrubie  d 16 mm, izolovanie, vr. tvaroviek, D+M</t>
  </si>
  <si>
    <t>-1493887912</t>
  </si>
  <si>
    <t>722171132.S1</t>
  </si>
  <si>
    <t xml:space="preserve">Vodovodné potrubie d 20 mm,  izolovanie, vr. tvaroviek, D+M</t>
  </si>
  <si>
    <t>173076386</t>
  </si>
  <si>
    <t>722171133.S1</t>
  </si>
  <si>
    <t xml:space="preserve">Vodovodné potrubie d 26 mm,  izolovanie, vr. tvaroviek, D+M</t>
  </si>
  <si>
    <t>1280645265</t>
  </si>
  <si>
    <t>722221430.S</t>
  </si>
  <si>
    <t>Montáž pripojovacej sanitárnej flexi hadice G 1/2</t>
  </si>
  <si>
    <t>-1184823686</t>
  </si>
  <si>
    <t>(POCET_UMYVADIEL-2)*2</t>
  </si>
  <si>
    <t>552270000400.S</t>
  </si>
  <si>
    <t>Hadica flexi nerezová 1/2", dĺ. 500 mm</t>
  </si>
  <si>
    <t>1329809816</t>
  </si>
  <si>
    <t>998722201.S</t>
  </si>
  <si>
    <t>Presun hmôt pre vnútorný vodovod v objektoch výšky do 6 m</t>
  </si>
  <si>
    <t>472844134</t>
  </si>
  <si>
    <t>725</t>
  </si>
  <si>
    <t>Zdravotechnika - zariaďovacie predmety</t>
  </si>
  <si>
    <t>725149760.S</t>
  </si>
  <si>
    <t xml:space="preserve">Montáž predstenového systému umývadiel  do ľahkých stien s kovovou konštrukciou</t>
  </si>
  <si>
    <t>-1423971709</t>
  </si>
  <si>
    <t>552280000600.S</t>
  </si>
  <si>
    <t>Predstenový systém pre umývadlo do ľahkých montovaných konštrukcií</t>
  </si>
  <si>
    <t>-259019477</t>
  </si>
  <si>
    <t>725149765.S</t>
  </si>
  <si>
    <t>Montáž umývadla do predstenového systému</t>
  </si>
  <si>
    <t>-12648912</t>
  </si>
  <si>
    <t>642110005300.S</t>
  </si>
  <si>
    <t>Umývadlo keramické asymetrické</t>
  </si>
  <si>
    <t>-1850346581</t>
  </si>
  <si>
    <t>725190101.S1</t>
  </si>
  <si>
    <t>Montáž sanitárnej priečky z HPL dosiek sprchovacích kabíny/boxy pre vlhké priestory s nerezovým kovaním</t>
  </si>
  <si>
    <t>-821042885</t>
  </si>
  <si>
    <t>"sprchove kuty" (0,4+1,2)*2,2*2*1,05</t>
  </si>
  <si>
    <t>607930001500.S1</t>
  </si>
  <si>
    <t>Doska kompaktná z vysokotlakého laminátu (HPL) pre použitie v interiéri vo farbe s bielym jadrom, hrúbky 12 mm vr. dverí</t>
  </si>
  <si>
    <t>-794446174</t>
  </si>
  <si>
    <t>7,392*1,05 'Prepočítané koeficientom množstva</t>
  </si>
  <si>
    <t>725210821.S</t>
  </si>
  <si>
    <t xml:space="preserve">Demontáž umývadiel alebo umývadielok bez výtokovej armatúry,  -0,01946t</t>
  </si>
  <si>
    <t>súb.</t>
  </si>
  <si>
    <t>-1971893506</t>
  </si>
  <si>
    <t>"204+205" 1+3</t>
  </si>
  <si>
    <t>725291113.S</t>
  </si>
  <si>
    <t>Montaž doplnkov zariadení kúpeľní a záchodov, drobné predmety (držiak na uterák, mydelnička)</t>
  </si>
  <si>
    <t>-1171220241</t>
  </si>
  <si>
    <t>"sprchy" 2</t>
  </si>
  <si>
    <t>552280011700.S</t>
  </si>
  <si>
    <t>Držiak na mydlo/uterak</t>
  </si>
  <si>
    <t>822911321</t>
  </si>
  <si>
    <t>725291114.S</t>
  </si>
  <si>
    <t>Montáž doplnkov zariadení kúpeľní a záchodov, madlá</t>
  </si>
  <si>
    <t>-1082680957</t>
  </si>
  <si>
    <t>"madlo do sprchy" 2</t>
  </si>
  <si>
    <t>552380012400.S1</t>
  </si>
  <si>
    <t>Madlo do sprchy</t>
  </si>
  <si>
    <t>1883491945</t>
  </si>
  <si>
    <t>725291115.S1</t>
  </si>
  <si>
    <t>Montáž doplnkov zariadení kúpeľní a záchodov, zrkadlo</t>
  </si>
  <si>
    <t>-1586753888</t>
  </si>
  <si>
    <t>634650001300.S</t>
  </si>
  <si>
    <t>Zrkadlo bez osvetlenia, vrátane úchytov na stenu</t>
  </si>
  <si>
    <t>1006278352</t>
  </si>
  <si>
    <t>78</t>
  </si>
  <si>
    <t>725530831.S1</t>
  </si>
  <si>
    <t xml:space="preserve">Demontáž elektrického zásobníkového ohrievača vody akumulačného prietokových, mydelničiek, zasobnikov papiera ,  -0,01493t</t>
  </si>
  <si>
    <t>-331274463</t>
  </si>
  <si>
    <t>79</t>
  </si>
  <si>
    <t>725819201.S</t>
  </si>
  <si>
    <t xml:space="preserve">Montáž ventilu nástenného </t>
  </si>
  <si>
    <t>-1729254703</t>
  </si>
  <si>
    <t>80</t>
  </si>
  <si>
    <t>551110001100.S1</t>
  </si>
  <si>
    <t>Ventil 25 guľový priamy</t>
  </si>
  <si>
    <t>1177274364</t>
  </si>
  <si>
    <t>81</t>
  </si>
  <si>
    <t>725819401.S1</t>
  </si>
  <si>
    <t>Montáž ventilu rohového</t>
  </si>
  <si>
    <t>-776157084</t>
  </si>
  <si>
    <t>82</t>
  </si>
  <si>
    <t>551110001600.S1</t>
  </si>
  <si>
    <t>Rohový ventil</t>
  </si>
  <si>
    <t>-416179664</t>
  </si>
  <si>
    <t>83</t>
  </si>
  <si>
    <t>725820810.S</t>
  </si>
  <si>
    <t xml:space="preserve">Demontáž batérie drezovej, umývadlovej nástennej,  -0,0026t</t>
  </si>
  <si>
    <t>369680776</t>
  </si>
  <si>
    <t>84</t>
  </si>
  <si>
    <t>725829201.S</t>
  </si>
  <si>
    <t>Montáž batérie umývadlovej a drezovej nástennej pákovej alebo klasickej s mechanickým ovládaním</t>
  </si>
  <si>
    <t>1703904113</t>
  </si>
  <si>
    <t>85</t>
  </si>
  <si>
    <t>551450003500.S</t>
  </si>
  <si>
    <t>Batéria umývadlová nástenná páková</t>
  </si>
  <si>
    <t>1858527360</t>
  </si>
  <si>
    <t>86</t>
  </si>
  <si>
    <t>725840870.S</t>
  </si>
  <si>
    <t xml:space="preserve">Demontáž batérie vaňovej, sprchovej nástennej,  -0,00225t</t>
  </si>
  <si>
    <t>1749384849</t>
  </si>
  <si>
    <t>87</t>
  </si>
  <si>
    <t>725840873.S</t>
  </si>
  <si>
    <t xml:space="preserve">Demontáž príslušenstva pre sprchové batérie, držiak na sprchu,  -0,00113t</t>
  </si>
  <si>
    <t>-1821851542</t>
  </si>
  <si>
    <t>88</t>
  </si>
  <si>
    <t>725849201.S</t>
  </si>
  <si>
    <t>Montáž batérie sprchovej nástennej pákovej, klasickej</t>
  </si>
  <si>
    <t>1137279879</t>
  </si>
  <si>
    <t>89</t>
  </si>
  <si>
    <t>551450002600.S</t>
  </si>
  <si>
    <t>Batéria sprchová nástenná páková</t>
  </si>
  <si>
    <t>354953432</t>
  </si>
  <si>
    <t>90</t>
  </si>
  <si>
    <t>725849205.S</t>
  </si>
  <si>
    <t>Montáž batérie sprchovej nástennej, držiak sprchy s nastaviteľnou výškou sprchy</t>
  </si>
  <si>
    <t>1237363125</t>
  </si>
  <si>
    <t>91</t>
  </si>
  <si>
    <t>551450003300.S</t>
  </si>
  <si>
    <t>Teleskopický sprchový stĺp s nástennou batériou a prepínačom</t>
  </si>
  <si>
    <t>91118113</t>
  </si>
  <si>
    <t>92</t>
  </si>
  <si>
    <t>998725201.S</t>
  </si>
  <si>
    <t>Presun hmôt pre zariaďovacie predmety v objektoch výšky do 6 m</t>
  </si>
  <si>
    <t>-2059488317</t>
  </si>
  <si>
    <t>733</t>
  </si>
  <si>
    <t>Ústredné kúrenie - rozvodné potrubie</t>
  </si>
  <si>
    <t>93</t>
  </si>
  <si>
    <t>733151024.S</t>
  </si>
  <si>
    <t>Potrubie z medených rúrok polotvrdých spájaných tvrdou spájkou D 22/1,0 mm</t>
  </si>
  <si>
    <t>1697864233</t>
  </si>
  <si>
    <t>94</t>
  </si>
  <si>
    <t>733152012.S</t>
  </si>
  <si>
    <t>Vytvorenie odbočky pomocou špeciálneho mosadzného T-kusu pre ústredné vykurovanie22x1/2"</t>
  </si>
  <si>
    <t>-274108283</t>
  </si>
  <si>
    <t>95</t>
  </si>
  <si>
    <t>197730031870.S</t>
  </si>
  <si>
    <t>Špeciálny T- kus na vytváranie odbočiek 22x1/2", mosadz</t>
  </si>
  <si>
    <t>718128800</t>
  </si>
  <si>
    <t>96</t>
  </si>
  <si>
    <t>998733201.S</t>
  </si>
  <si>
    <t>Presun hmôt pre rozvody potrubia v objektoch výšky do 6 m</t>
  </si>
  <si>
    <t>-1853767760</t>
  </si>
  <si>
    <t>97</t>
  </si>
  <si>
    <t>1711083318</t>
  </si>
  <si>
    <t>98</t>
  </si>
  <si>
    <t>-1351443687</t>
  </si>
  <si>
    <t>-392699547</t>
  </si>
  <si>
    <t>100</t>
  </si>
  <si>
    <t>398985852</t>
  </si>
  <si>
    <t>101</t>
  </si>
  <si>
    <t>-1119789152</t>
  </si>
  <si>
    <t>102</t>
  </si>
  <si>
    <t>998734201.S.1</t>
  </si>
  <si>
    <t>1161822617</t>
  </si>
  <si>
    <t>103</t>
  </si>
  <si>
    <t>130284316</t>
  </si>
  <si>
    <t>104</t>
  </si>
  <si>
    <t>403970225</t>
  </si>
  <si>
    <t>105</t>
  </si>
  <si>
    <t>384949424</t>
  </si>
  <si>
    <t>106</t>
  </si>
  <si>
    <t>998735201.S.1</t>
  </si>
  <si>
    <t>-1267290558</t>
  </si>
  <si>
    <t>107</t>
  </si>
  <si>
    <t>569720361</t>
  </si>
  <si>
    <t>108</t>
  </si>
  <si>
    <t>763161550.S</t>
  </si>
  <si>
    <t>Montáž SDK obkladu - kapotáže r. š. do 500 mm, 2x hrana s rohovou lištou, dvojité opláštenie doskami hr. 2x12,5 mm</t>
  </si>
  <si>
    <t>1415063031</t>
  </si>
  <si>
    <t>POCET_UMYVADIEL*1,5</t>
  </si>
  <si>
    <t>109</t>
  </si>
  <si>
    <t>590110002800.S</t>
  </si>
  <si>
    <t>Doska sadrokartónová impregnovaná H2, hr. 12,5 mm</t>
  </si>
  <si>
    <t>999759288</t>
  </si>
  <si>
    <t>6*1,05 'Prepočítané koeficientom množstva</t>
  </si>
  <si>
    <t>110</t>
  </si>
  <si>
    <t>-463007238</t>
  </si>
  <si>
    <t>764</t>
  </si>
  <si>
    <t>Konštrukcie klampiarske</t>
  </si>
  <si>
    <t>111</t>
  </si>
  <si>
    <t>764410850.S</t>
  </si>
  <si>
    <t xml:space="preserve">Demontáž oplechovania parapetov rš od 100 do 330 mm,  -0,00135t</t>
  </si>
  <si>
    <t>61296058</t>
  </si>
  <si>
    <t>"okno 600/1500_dvojkridlove"0,6*1*1,05</t>
  </si>
  <si>
    <t>dl_parapet</t>
  </si>
  <si>
    <t>112</t>
  </si>
  <si>
    <t>766621400.S</t>
  </si>
  <si>
    <t>Montáž okien plastových s hydroizolačnými páskami (exteriérová a interiérová)</t>
  </si>
  <si>
    <t>47350014</t>
  </si>
  <si>
    <t>"okno 600/1500_dvojkridlove"(0,6*2+1,5*2)*1,05</t>
  </si>
  <si>
    <t>113</t>
  </si>
  <si>
    <t>283290008100.S</t>
  </si>
  <si>
    <t>Fólia paropriepustná tesniaca polymér-flísová, š. 70 mm, dĺ. 30 m, pre tesnenie pripájacej škáry okenného rámu a muriva z exteriéru</t>
  </si>
  <si>
    <t>1870742270</t>
  </si>
  <si>
    <t>114</t>
  </si>
  <si>
    <t>283290008700.S</t>
  </si>
  <si>
    <t>Fólia paronepriepustná tesniaca polymér-flísová, š. 70 mm, dĺ. 30 m, pre tesnenie pripájacej škáry okenného rámu a muriva z interiéru</t>
  </si>
  <si>
    <t>-368559338</t>
  </si>
  <si>
    <t>115</t>
  </si>
  <si>
    <t>611410091030.S</t>
  </si>
  <si>
    <t>Okno plastové dvojkrídklové OS+OS, izolačné trojsklo</t>
  </si>
  <si>
    <t>-887471258</t>
  </si>
  <si>
    <t>116</t>
  </si>
  <si>
    <t>766694985.S</t>
  </si>
  <si>
    <t>Demontáž parapetnej dosky plastovej šírky do 300 mm, dĺžky do 1600 mm, -0,003t</t>
  </si>
  <si>
    <t>-948586711</t>
  </si>
  <si>
    <t>117</t>
  </si>
  <si>
    <t>943531853</t>
  </si>
  <si>
    <t>769</t>
  </si>
  <si>
    <t>Montáže vzduchotechnických zariadení</t>
  </si>
  <si>
    <t>118</t>
  </si>
  <si>
    <t>769011025.S</t>
  </si>
  <si>
    <t>Montáž ventilátora malého axiálneho nástenného na stenu veľkosť: 300</t>
  </si>
  <si>
    <t>-1191001125</t>
  </si>
  <si>
    <t>119</t>
  </si>
  <si>
    <t>429110001400.S</t>
  </si>
  <si>
    <t>Ventilátor malý, axiálny, tichý, max. prietok od 240 do 399 m3/h</t>
  </si>
  <si>
    <t>-244383753</t>
  </si>
  <si>
    <t>120</t>
  </si>
  <si>
    <t>769021160.S</t>
  </si>
  <si>
    <t>Montáž hygienickej ohybnej Al hadice priemeru 315 mm</t>
  </si>
  <si>
    <t>72662433</t>
  </si>
  <si>
    <t>121</t>
  </si>
  <si>
    <t>429840006600.S</t>
  </si>
  <si>
    <t>Hadica ohybná hygienická, hliníková mikrobiálne ošetrená d 315 mm, veľmi odolná</t>
  </si>
  <si>
    <t>-1274621756</t>
  </si>
  <si>
    <t>2*1,05 'Prepočítané koeficientom množstva</t>
  </si>
  <si>
    <t>122</t>
  </si>
  <si>
    <t>769035081.S</t>
  </si>
  <si>
    <t>Montáž krycej mriežky hranatej prierezu 0.125-0.355 m2</t>
  </si>
  <si>
    <t>-1214541187</t>
  </si>
  <si>
    <t>123</t>
  </si>
  <si>
    <t>429720200700.S</t>
  </si>
  <si>
    <t>Mriežka krycia hranatá, rozmery šxv 300x300 mm</t>
  </si>
  <si>
    <t>1094333916</t>
  </si>
  <si>
    <t>124</t>
  </si>
  <si>
    <t>769035099.S</t>
  </si>
  <si>
    <t>Montáž krycej mriežky kruhovej priemeru 280-450 mm</t>
  </si>
  <si>
    <t>1205516742</t>
  </si>
  <si>
    <t>125</t>
  </si>
  <si>
    <t>429720209900.S</t>
  </si>
  <si>
    <t>Mriežka krycia kruhová, priemer 315 mm</t>
  </si>
  <si>
    <t>-1206183375</t>
  </si>
  <si>
    <t>126</t>
  </si>
  <si>
    <t>769049100.S</t>
  </si>
  <si>
    <t>Montáž sušiča rúk</t>
  </si>
  <si>
    <t>2137501879</t>
  </si>
  <si>
    <t>127</t>
  </si>
  <si>
    <t>429420016300.S</t>
  </si>
  <si>
    <t>Sušič rúk teplovzdušný, prietok 170 m3/h,</t>
  </si>
  <si>
    <t>-842739827</t>
  </si>
  <si>
    <t>769082315.S</t>
  </si>
  <si>
    <t xml:space="preserve">Demontáž sušičov rúk,  -0,0028 t</t>
  </si>
  <si>
    <t>963433643</t>
  </si>
  <si>
    <t>129</t>
  </si>
  <si>
    <t>998769201.S</t>
  </si>
  <si>
    <t>Presun hmôt pre montáž vzduchotechnických zariadení v stavbe (objekte) výšky do 7 m</t>
  </si>
  <si>
    <t>706224762</t>
  </si>
  <si>
    <t>771</t>
  </si>
  <si>
    <t>Podlahy z dlaždíc</t>
  </si>
  <si>
    <t>130</t>
  </si>
  <si>
    <t>771575620.S</t>
  </si>
  <si>
    <t>Montáž podláh z dlaždíc keramických do tmelu v obmedzenom priestore veľ. 300 x 600 mm</t>
  </si>
  <si>
    <t>-591877818</t>
  </si>
  <si>
    <t>131</t>
  </si>
  <si>
    <t>597740003510.S</t>
  </si>
  <si>
    <t>Dlaždice keramické, lxvxhr 298x598x10 mm, neglazované</t>
  </si>
  <si>
    <t>-733388662</t>
  </si>
  <si>
    <t>8,836*1,06 'Prepočítané koeficientom množstva</t>
  </si>
  <si>
    <t>132</t>
  </si>
  <si>
    <t>998771201.S</t>
  </si>
  <si>
    <t>Presun hmôt pre podlahy z dlaždíc v objektoch výšky do 6m</t>
  </si>
  <si>
    <t>-1371420755</t>
  </si>
  <si>
    <t>781</t>
  </si>
  <si>
    <t>Obklady</t>
  </si>
  <si>
    <t>133</t>
  </si>
  <si>
    <t>781445126.S</t>
  </si>
  <si>
    <t>Montáž obkladov vnútor. stien z obkladačiek kladených do tmelu v obmedzenom priestore veľ. 300x600 mm</t>
  </si>
  <si>
    <t>-1559487037</t>
  </si>
  <si>
    <t>134</t>
  </si>
  <si>
    <t>597640001800.S</t>
  </si>
  <si>
    <t>Obkladačky keramické lxvxhr 298x598x10 mm</t>
  </si>
  <si>
    <t>-775875426</t>
  </si>
  <si>
    <t>22*1,06 'Prepočítané koeficientom množstva</t>
  </si>
  <si>
    <t>135</t>
  </si>
  <si>
    <t>998781201.S</t>
  </si>
  <si>
    <t>Presun hmôt pre obklady keramické v objektoch výšky do 6 m</t>
  </si>
  <si>
    <t>-935772705</t>
  </si>
  <si>
    <t>136</t>
  </si>
  <si>
    <t>142144684</t>
  </si>
  <si>
    <t>plocha_dlazba "strop</t>
  </si>
  <si>
    <t>137</t>
  </si>
  <si>
    <t>851782819</t>
  </si>
  <si>
    <t>138</t>
  </si>
  <si>
    <t>-1029946395</t>
  </si>
  <si>
    <t>139</t>
  </si>
  <si>
    <t>899293812</t>
  </si>
  <si>
    <t>140</t>
  </si>
  <si>
    <t>1821281019</t>
  </si>
  <si>
    <t>141</t>
  </si>
  <si>
    <t>-790261777</t>
  </si>
  <si>
    <t xml:space="preserve">Elektromontáže   </t>
  </si>
  <si>
    <t>142</t>
  </si>
  <si>
    <t>210010058</t>
  </si>
  <si>
    <t>Rúrka tuhá elektroinštalačná z PVC typ 1520, uložená pevne</t>
  </si>
  <si>
    <t>-1644017956</t>
  </si>
  <si>
    <t>143</t>
  </si>
  <si>
    <t>3457100060</t>
  </si>
  <si>
    <t>Rúrka pevná VRM 20-TURBO LG svetlosivá (320N) (l= 3m)</t>
  </si>
  <si>
    <t>256</t>
  </si>
  <si>
    <t>-46731817</t>
  </si>
  <si>
    <t>144</t>
  </si>
  <si>
    <t>3451101600</t>
  </si>
  <si>
    <t>I-Príchytka S20 šedá</t>
  </si>
  <si>
    <t>1050163274</t>
  </si>
  <si>
    <t>145</t>
  </si>
  <si>
    <t>210010325.S</t>
  </si>
  <si>
    <t>Krabica (KUL 68 kruhová) odbočná s viečkom, svorkovnicou vrátane zapojenia</t>
  </si>
  <si>
    <t>463465417</t>
  </si>
  <si>
    <t>146</t>
  </si>
  <si>
    <t>345410002000.S</t>
  </si>
  <si>
    <t>Krabica prístrojová z PVC s viečkom a Wago svorkami pod omietku KP 67/3</t>
  </si>
  <si>
    <t>1479501272</t>
  </si>
  <si>
    <t>147</t>
  </si>
  <si>
    <t>345608D000</t>
  </si>
  <si>
    <t xml:space="preserve">Škatuľa KPR  prístrojová , hlboka + wago svorky</t>
  </si>
  <si>
    <t>1222259750</t>
  </si>
  <si>
    <t>148</t>
  </si>
  <si>
    <t>210010351</t>
  </si>
  <si>
    <t>Krabicová rozvodka z lisovaného izolantu vrátane ukončenia káblov a zapojenia vodičov typ 6455-11 do 4 m</t>
  </si>
  <si>
    <t>-1369781716</t>
  </si>
  <si>
    <t>149</t>
  </si>
  <si>
    <t>3450927000</t>
  </si>
  <si>
    <t>Krabica 6455-11 acid</t>
  </si>
  <si>
    <t>-1087447555</t>
  </si>
  <si>
    <t>150</t>
  </si>
  <si>
    <t>210110070.S</t>
  </si>
  <si>
    <t>Spínač špeciálny vrátane zapojenia, ovládanie vzt</t>
  </si>
  <si>
    <t>-1323751610</t>
  </si>
  <si>
    <t>151</t>
  </si>
  <si>
    <t>XALd</t>
  </si>
  <si>
    <t xml:space="preserve">XALD 215 Harmony   - ovládacie  dvoj- tlačítko</t>
  </si>
  <si>
    <t>789592983</t>
  </si>
  <si>
    <t>152</t>
  </si>
  <si>
    <t>210111032.S</t>
  </si>
  <si>
    <t>Zásuvka dvojnásobná na povrchovú montáž IP 44, 250V / 16A, vrátane zapojenia 2 x 2P + PE</t>
  </si>
  <si>
    <t>-1318379651</t>
  </si>
  <si>
    <t>153</t>
  </si>
  <si>
    <t>345510001220.S</t>
  </si>
  <si>
    <t>Zásuvka dvojnásobná na povrch, radenie 2x(2P+PE), IP44</t>
  </si>
  <si>
    <t>1897617980</t>
  </si>
  <si>
    <t>154</t>
  </si>
  <si>
    <t>210190001</t>
  </si>
  <si>
    <t>Montáž + zapojenie rozvodnice</t>
  </si>
  <si>
    <t>-1182429919</t>
  </si>
  <si>
    <t>155</t>
  </si>
  <si>
    <t>921AN07452</t>
  </si>
  <si>
    <t xml:space="preserve">Rozvádzač RSoc  ( 3. faz -hl. vyp , zvodič  pr.,2x 1.f istič , 6 x 2.p. prud.chra , 3faz. elektromer )</t>
  </si>
  <si>
    <t>-1376165385</t>
  </si>
  <si>
    <t>156</t>
  </si>
  <si>
    <t>921AN07452r</t>
  </si>
  <si>
    <t>Rozvádzač RH - doplnenie ističa</t>
  </si>
  <si>
    <t>-952784221</t>
  </si>
  <si>
    <t>157</t>
  </si>
  <si>
    <t>210201005.S</t>
  </si>
  <si>
    <t>Zapojenie svietidla IP40, 1 x svetelný zdroj, stropného - nástenného interierového</t>
  </si>
  <si>
    <t>168290763</t>
  </si>
  <si>
    <t>158</t>
  </si>
  <si>
    <t>sv.1</t>
  </si>
  <si>
    <t>Svietidlo LEDVANCE ECO DP 1200 TH 42W 4000K 5040lm</t>
  </si>
  <si>
    <t>2118530628</t>
  </si>
  <si>
    <t>159</t>
  </si>
  <si>
    <t>210201916.S</t>
  </si>
  <si>
    <t>Montáž svietidla interiérového do 3 kg</t>
  </si>
  <si>
    <t>-902565697</t>
  </si>
  <si>
    <t>160</t>
  </si>
  <si>
    <t>-702366197</t>
  </si>
  <si>
    <t>161</t>
  </si>
  <si>
    <t>1317729976</t>
  </si>
  <si>
    <t>162</t>
  </si>
  <si>
    <t>-44064763</t>
  </si>
  <si>
    <t>163</t>
  </si>
  <si>
    <t>-1019443812</t>
  </si>
  <si>
    <t>164</t>
  </si>
  <si>
    <t>-1883116059</t>
  </si>
  <si>
    <t>165</t>
  </si>
  <si>
    <t>Kryt spínača jednopólový, biele prevedenie</t>
  </si>
  <si>
    <t>1376161414</t>
  </si>
  <si>
    <t>166</t>
  </si>
  <si>
    <t>-1164711547</t>
  </si>
  <si>
    <t>167</t>
  </si>
  <si>
    <t>322481074</t>
  </si>
  <si>
    <t>168</t>
  </si>
  <si>
    <t>210872120.S</t>
  </si>
  <si>
    <t>Kábel signálny uložený pevne JYTY 250 V 2x1</t>
  </si>
  <si>
    <t>1921188209</t>
  </si>
  <si>
    <t>169</t>
  </si>
  <si>
    <t>341210001400.S</t>
  </si>
  <si>
    <t>Kábel medený signálny JYTY 2x1 mm2</t>
  </si>
  <si>
    <t>1216787625</t>
  </si>
  <si>
    <t>170</t>
  </si>
  <si>
    <t>210881056.S</t>
  </si>
  <si>
    <t xml:space="preserve">Vodič bezhalogénový, medený uložený pevne N2XH 0,6/1,0 kV  6</t>
  </si>
  <si>
    <t>1815673510</t>
  </si>
  <si>
    <t>171</t>
  </si>
  <si>
    <t>341610012400.S</t>
  </si>
  <si>
    <t>Vodič medený bezhalogenový N2XH 6 mm2</t>
  </si>
  <si>
    <t>1236587500</t>
  </si>
  <si>
    <t>172</t>
  </si>
  <si>
    <t>210881075.S</t>
  </si>
  <si>
    <t xml:space="preserve">Kábel bezhalogénový, medený uložený pevne N2XH 0,6/1,0 kV  3x1,5</t>
  </si>
  <si>
    <t>-1023503790</t>
  </si>
  <si>
    <t>173</t>
  </si>
  <si>
    <t>341610014300.S</t>
  </si>
  <si>
    <t>Kábel medený bezhalogenový N2XH-J 3x1,5 mm2 RE</t>
  </si>
  <si>
    <t>-354462722</t>
  </si>
  <si>
    <t>174</t>
  </si>
  <si>
    <t>-1341548628</t>
  </si>
  <si>
    <t>175</t>
  </si>
  <si>
    <t>210962012.S</t>
  </si>
  <si>
    <t>Demontáž svietidla - žiarovkové bytové nástenné prisadené 1 zdroj so sklom</t>
  </si>
  <si>
    <t>-1705774634</t>
  </si>
  <si>
    <t>"204+205" 2</t>
  </si>
  <si>
    <t>176</t>
  </si>
  <si>
    <t>210964325.S</t>
  </si>
  <si>
    <t xml:space="preserve">Demontáž do sute - svietidla interiérového na strop do 10 kg vrátane odpojenia   -0,01000 t</t>
  </si>
  <si>
    <t>1682788729</t>
  </si>
  <si>
    <t>22-M</t>
  </si>
  <si>
    <t>Montáže oznamovacích a zabezpečovacích zariadení</t>
  </si>
  <si>
    <t>177</t>
  </si>
  <si>
    <t>220260504.S1</t>
  </si>
  <si>
    <t>Zasekanie a zacistenie rozvodov vody a eli. pod omietkou</t>
  </si>
  <si>
    <t>-334801226</t>
  </si>
  <si>
    <t>"odhad" 25</t>
  </si>
  <si>
    <t>178</t>
  </si>
  <si>
    <t>1952621909</t>
  </si>
  <si>
    <t>179</t>
  </si>
  <si>
    <t>1244272732</t>
  </si>
  <si>
    <t>180</t>
  </si>
  <si>
    <t>529691417</t>
  </si>
  <si>
    <t>181</t>
  </si>
  <si>
    <t>1417640718</t>
  </si>
  <si>
    <t>182</t>
  </si>
  <si>
    <t>957347355</t>
  </si>
  <si>
    <t>183</t>
  </si>
  <si>
    <t>2095917249</t>
  </si>
  <si>
    <t>184</t>
  </si>
  <si>
    <t>-1817257751</t>
  </si>
  <si>
    <t>40,53</t>
  </si>
  <si>
    <t>STENY NAD OBKLADOM UDE</t>
  </si>
  <si>
    <t>39,039</t>
  </si>
  <si>
    <t>0,512</t>
  </si>
  <si>
    <t>9,55</t>
  </si>
  <si>
    <t>9,095</t>
  </si>
  <si>
    <t>plocha_nad_obkladom</t>
  </si>
  <si>
    <t>steny UDE</t>
  </si>
  <si>
    <t>37,18</t>
  </si>
  <si>
    <t>38,6</t>
  </si>
  <si>
    <t>+5% KOMPLET</t>
  </si>
  <si>
    <t>03_205 - Socialne priestory - WC</t>
  </si>
  <si>
    <t>+5% NA NOVE KONSTRUKCIE BEZ DELIACICH STIENOK</t>
  </si>
  <si>
    <t>42,557</t>
  </si>
  <si>
    <t>pocet_wc</t>
  </si>
  <si>
    <t>POCET_PISOAROV</t>
  </si>
  <si>
    <t>15,12</t>
  </si>
  <si>
    <t>48,589</t>
  </si>
  <si>
    <t>51,018</t>
  </si>
  <si>
    <t>VZT_MRIEZKA</t>
  </si>
  <si>
    <t>1565241202</t>
  </si>
  <si>
    <t>0,7*2,05*7</t>
  </si>
  <si>
    <t>1,5*1</t>
  </si>
  <si>
    <t>497954847</t>
  </si>
  <si>
    <t>92274735</t>
  </si>
  <si>
    <t>-1145669017</t>
  </si>
  <si>
    <t>1839860619</t>
  </si>
  <si>
    <t>-969544571</t>
  </si>
  <si>
    <t>239787532</t>
  </si>
  <si>
    <t>-1087906275</t>
  </si>
  <si>
    <t>-1448613156</t>
  </si>
  <si>
    <t>-1674908639</t>
  </si>
  <si>
    <t>-1896855621</t>
  </si>
  <si>
    <t>941955003.S</t>
  </si>
  <si>
    <t>Lešenie ľahké pracovné pomocné s výškou lešeňovej podlahy nad 1,90 do 2,50 m</t>
  </si>
  <si>
    <t>-1953196354</t>
  </si>
  <si>
    <t>-1372579212</t>
  </si>
  <si>
    <t>-1522181701</t>
  </si>
  <si>
    <t>"vybuanie podlahovej vpuste" 2,25*0,1*1</t>
  </si>
  <si>
    <t>323865449</t>
  </si>
  <si>
    <t>"PREDSIEN " 2*1</t>
  </si>
  <si>
    <t>"WC " 3,3*2,15</t>
  </si>
  <si>
    <t>1762297078</t>
  </si>
  <si>
    <t>"dvere 700/205" 3</t>
  </si>
  <si>
    <t>-765039475</t>
  </si>
  <si>
    <t>"PRE VENTILAROR" 1</t>
  </si>
  <si>
    <t>197609346</t>
  </si>
  <si>
    <t>steny nad obkladom</t>
  </si>
  <si>
    <t>"PREDSIEN " (2*2+1*2)*2,2</t>
  </si>
  <si>
    <t>"WC " (3,3*2+2,15*2)*2,2</t>
  </si>
  <si>
    <t>"rezerva 5%" plocha_nad_obkladom*0,05</t>
  </si>
  <si>
    <t>-370875669</t>
  </si>
  <si>
    <t>"PREDSIEN " (2*2+1*2)*2-0,7*2*2</t>
  </si>
  <si>
    <t>"WC " (3,3*2+2,15*4+1,5*2)*2-0,7*2*5</t>
  </si>
  <si>
    <t>2064423529</t>
  </si>
  <si>
    <t>-1290299057</t>
  </si>
  <si>
    <t>343323137</t>
  </si>
  <si>
    <t>1371729148</t>
  </si>
  <si>
    <t>815597279</t>
  </si>
  <si>
    <t>689924177</t>
  </si>
  <si>
    <t>4,825*19 'Prepočítané koeficientom množstva</t>
  </si>
  <si>
    <t>-1764816403</t>
  </si>
  <si>
    <t>1919407982</t>
  </si>
  <si>
    <t>4,825*4 'Prepočítané koeficientom množstva</t>
  </si>
  <si>
    <t>-1775624536</t>
  </si>
  <si>
    <t>967557723</t>
  </si>
  <si>
    <t>-1697402923</t>
  </si>
  <si>
    <t>-590308628</t>
  </si>
  <si>
    <t>-634637236</t>
  </si>
  <si>
    <t>777479404</t>
  </si>
  <si>
    <t>-968608372</t>
  </si>
  <si>
    <t>1467007775</t>
  </si>
  <si>
    <t>314611028</t>
  </si>
  <si>
    <t>1801700611</t>
  </si>
  <si>
    <t>-1940610417</t>
  </si>
  <si>
    <t>"WC_odhad_PD ZTI NIE JE K DISPOZICII" 10</t>
  </si>
  <si>
    <t>"PREDSIEN_odhad_PD ZTI NIE JE K DISPOZICII"5</t>
  </si>
  <si>
    <t>-1166754086</t>
  </si>
  <si>
    <t>-110783170</t>
  </si>
  <si>
    <t>-729709734</t>
  </si>
  <si>
    <t>Potrubie odpadové, vodorovné DN 125, vr zavesov</t>
  </si>
  <si>
    <t>-374988007</t>
  </si>
  <si>
    <t>721172035.S1</t>
  </si>
  <si>
    <t>Potrubie odpadové, flexi potrubie 110</t>
  </si>
  <si>
    <t>524126635</t>
  </si>
  <si>
    <t>170410541</t>
  </si>
  <si>
    <t>POCET_UMYVADIEL+POCET_PISOAROV</t>
  </si>
  <si>
    <t>390835871</t>
  </si>
  <si>
    <t>-248897902</t>
  </si>
  <si>
    <t>-108831144</t>
  </si>
  <si>
    <t>394272660</t>
  </si>
  <si>
    <t>1500026794</t>
  </si>
  <si>
    <t>1367536306</t>
  </si>
  <si>
    <t>-1951276102</t>
  </si>
  <si>
    <t>2017508878</t>
  </si>
  <si>
    <t>-615712862</t>
  </si>
  <si>
    <t>pocet_wc+POCET_PISOAROV</t>
  </si>
  <si>
    <t>POCET_UMYVADIEL*2</t>
  </si>
  <si>
    <t>1484141080</t>
  </si>
  <si>
    <t>1558868793</t>
  </si>
  <si>
    <t>725110814.S</t>
  </si>
  <si>
    <t xml:space="preserve">Demontáž záchoda odsávacieho alebo kombinačného,  -0,03420t</t>
  </si>
  <si>
    <t>1166794871</t>
  </si>
  <si>
    <t>"WC " 2</t>
  </si>
  <si>
    <t>725122813.S</t>
  </si>
  <si>
    <t xml:space="preserve">Demontáž pisoára s nádržkou a 1 záchodom,  -0,01720t</t>
  </si>
  <si>
    <t>426787580</t>
  </si>
  <si>
    <t>725129210.S1</t>
  </si>
  <si>
    <t xml:space="preserve">Montáž pisoáru: automatické  splachovanie, D+M</t>
  </si>
  <si>
    <t>273182117</t>
  </si>
  <si>
    <t>725149715.S</t>
  </si>
  <si>
    <t>Montáž predstenového systému záchodov do ľahkých stien s kovovou konštrukciou</t>
  </si>
  <si>
    <t>1366617551</t>
  </si>
  <si>
    <t>552370000100.S</t>
  </si>
  <si>
    <t>Predstenový systém pre závesné WC so splachovacou podomietkovou nádržou do ľahkých montovaných konštrukcií</t>
  </si>
  <si>
    <t>1233484072</t>
  </si>
  <si>
    <t>725149720.S</t>
  </si>
  <si>
    <t>Montáž záchodu do predstenového systému</t>
  </si>
  <si>
    <t>-1018244081</t>
  </si>
  <si>
    <t>642360000500.S</t>
  </si>
  <si>
    <t>Misa záchodová keramická závesná so splachovacím okruhom</t>
  </si>
  <si>
    <t>-1272387881</t>
  </si>
  <si>
    <t>725149740.S</t>
  </si>
  <si>
    <t>Montáž predstenového systému pisoárov do ľahkých stien s kovovou konštrukciou</t>
  </si>
  <si>
    <t>1609844014</t>
  </si>
  <si>
    <t>552370000900.S</t>
  </si>
  <si>
    <t>Predstenový systém pre pisoár do ľahkých montovaných konštrukcií</t>
  </si>
  <si>
    <t>-451330231</t>
  </si>
  <si>
    <t>725149745.S</t>
  </si>
  <si>
    <t>Montáž pisoáru do predstenového systému</t>
  </si>
  <si>
    <t>1779781866</t>
  </si>
  <si>
    <t>642510000200.S</t>
  </si>
  <si>
    <t>Pisoár so senzorom keramický</t>
  </si>
  <si>
    <t>622664542</t>
  </si>
  <si>
    <t>-2035404097</t>
  </si>
  <si>
    <t>1975465043</t>
  </si>
  <si>
    <t>-1199777317</t>
  </si>
  <si>
    <t>766345583</t>
  </si>
  <si>
    <t>-1546543733</t>
  </si>
  <si>
    <t>"PREDSIEN " 1</t>
  </si>
  <si>
    <t>725291112.S</t>
  </si>
  <si>
    <t>Montáž záchodového sedadla s poklopom</t>
  </si>
  <si>
    <t>-1316714638</t>
  </si>
  <si>
    <t>554330000300.S</t>
  </si>
  <si>
    <t>Záchodové sedadlo plastové s poklopom</t>
  </si>
  <si>
    <t>1227608873</t>
  </si>
  <si>
    <t>430385074</t>
  </si>
  <si>
    <t>45427373</t>
  </si>
  <si>
    <t>552280013400.S</t>
  </si>
  <si>
    <t>Držiak toaletného papiera/zasobnika</t>
  </si>
  <si>
    <t>-231150426</t>
  </si>
  <si>
    <t>-405750233</t>
  </si>
  <si>
    <t>-1284661920</t>
  </si>
  <si>
    <t>-773789977</t>
  </si>
  <si>
    <t>pocet_wc+POCET_UMYVADIEL*2</t>
  </si>
  <si>
    <t>-550568958</t>
  </si>
  <si>
    <t>1542527148</t>
  </si>
  <si>
    <t>-618766907</t>
  </si>
  <si>
    <t>POCET_PISOAROV+POCET_UMYVADIEL*2+pocet_wc</t>
  </si>
  <si>
    <t>912334944</t>
  </si>
  <si>
    <t>302528601</t>
  </si>
  <si>
    <t>-1198225154</t>
  </si>
  <si>
    <t>-1225653427</t>
  </si>
  <si>
    <t>1006150622</t>
  </si>
  <si>
    <t>303515679</t>
  </si>
  <si>
    <t>50616535</t>
  </si>
  <si>
    <t>1742431394</t>
  </si>
  <si>
    <t>-1206715368</t>
  </si>
  <si>
    <t>641945866</t>
  </si>
  <si>
    <t>-2090545875</t>
  </si>
  <si>
    <t>196383583</t>
  </si>
  <si>
    <t>1906280894</t>
  </si>
  <si>
    <t>-2141252559</t>
  </si>
  <si>
    <t>-1835716184</t>
  </si>
  <si>
    <t>-990444934</t>
  </si>
  <si>
    <t>840471275</t>
  </si>
  <si>
    <t>957283467</t>
  </si>
  <si>
    <t>-1755004954</t>
  </si>
  <si>
    <t>1496199861</t>
  </si>
  <si>
    <t>618615856</t>
  </si>
  <si>
    <t>POCET_PISOAROV*1,5</t>
  </si>
  <si>
    <t>pocet_wc*1,5</t>
  </si>
  <si>
    <t>-1077533255</t>
  </si>
  <si>
    <t>7,5*1,05 'Prepočítané koeficientom množstva</t>
  </si>
  <si>
    <t>783579753</t>
  </si>
  <si>
    <t>-1163833232</t>
  </si>
  <si>
    <t>"wc_predsien" 2+1</t>
  </si>
  <si>
    <t>2103919461</t>
  </si>
  <si>
    <t>-791202777</t>
  </si>
  <si>
    <t>-554311045</t>
  </si>
  <si>
    <t>-1342126947</t>
  </si>
  <si>
    <t>1231069985</t>
  </si>
  <si>
    <t>-572697750</t>
  </si>
  <si>
    <t>724798916</t>
  </si>
  <si>
    <t>-1934677851</t>
  </si>
  <si>
    <t>2024162917</t>
  </si>
  <si>
    <t>1793596461</t>
  </si>
  <si>
    <t>1540257754</t>
  </si>
  <si>
    <t>-1555112028</t>
  </si>
  <si>
    <t>604888495</t>
  </si>
  <si>
    <t>1898151133</t>
  </si>
  <si>
    <t>-95129916</t>
  </si>
  <si>
    <t>1724595107</t>
  </si>
  <si>
    <t>2061382192</t>
  </si>
  <si>
    <t>769082790.S</t>
  </si>
  <si>
    <t xml:space="preserve">Demontáž krycej mriežky hranatej prierezu 0.125-0.355 m2,  -0,0048 t</t>
  </si>
  <si>
    <t>1590951021</t>
  </si>
  <si>
    <t>1154903520</t>
  </si>
  <si>
    <t>-9997946</t>
  </si>
  <si>
    <t>1119219594</t>
  </si>
  <si>
    <t>9,55*1,06 'Prepočítané koeficientom množstva</t>
  </si>
  <si>
    <t>771579815.S</t>
  </si>
  <si>
    <t>Rezanie hrán obkladačiek a dlaždíc pod 45 stupňovým uhlom - Jolly hrany</t>
  </si>
  <si>
    <t>-363364379</t>
  </si>
  <si>
    <t>"ROHY WC" 2</t>
  </si>
  <si>
    <t>829974999</t>
  </si>
  <si>
    <t>562481719</t>
  </si>
  <si>
    <t>-877176953</t>
  </si>
  <si>
    <t>42,557*1,06 'Prepočítané koeficientom množstva</t>
  </si>
  <si>
    <t>-1555163855</t>
  </si>
  <si>
    <t>1573753450</t>
  </si>
  <si>
    <t>"dvere 700/205" (0,7+2,05*2)*3*1,05</t>
  </si>
  <si>
    <t>1406103032</t>
  </si>
  <si>
    <t>1241617542</t>
  </si>
  <si>
    <t>plocha_dlazba"strop</t>
  </si>
  <si>
    <t>1566259832</t>
  </si>
  <si>
    <t>1390409984</t>
  </si>
  <si>
    <t>-1812565966</t>
  </si>
  <si>
    <t>-483723132</t>
  </si>
  <si>
    <t>-988461693</t>
  </si>
  <si>
    <t>210010355.S</t>
  </si>
  <si>
    <t>Krabica pancierová z PVC 93x93 mm, IP 54 vrátane ukončenia káblov a zapojenia vodičov</t>
  </si>
  <si>
    <t>-1668063626</t>
  </si>
  <si>
    <t>345410014850.S</t>
  </si>
  <si>
    <t xml:space="preserve">SANELA SLZ01Y napájací zdroj 230V AC  24 DC - pre pisoáre</t>
  </si>
  <si>
    <t>-683877064</t>
  </si>
  <si>
    <t>-1820955486</t>
  </si>
  <si>
    <t>-140136481</t>
  </si>
  <si>
    <t>955323151</t>
  </si>
  <si>
    <t>pocet_wc+1</t>
  </si>
  <si>
    <t>500615854</t>
  </si>
  <si>
    <t>550529749</t>
  </si>
  <si>
    <t>-1756047923</t>
  </si>
  <si>
    <t>-1543274202</t>
  </si>
  <si>
    <t>-1828108586</t>
  </si>
  <si>
    <t>-64763641</t>
  </si>
  <si>
    <t>-2144960069</t>
  </si>
  <si>
    <t>-1238497622</t>
  </si>
  <si>
    <t>210962024.S</t>
  </si>
  <si>
    <t xml:space="preserve">Demontáž svietidla - žiarovkové  nástenné/stropné prisadené </t>
  </si>
  <si>
    <t>-700703952</t>
  </si>
  <si>
    <t xml:space="preserve">"PREDSIEN"  1</t>
  </si>
  <si>
    <t>"WC " 3</t>
  </si>
  <si>
    <t>1830301363</t>
  </si>
  <si>
    <t>"odhad" 50</t>
  </si>
  <si>
    <t>791898404</t>
  </si>
  <si>
    <t>-431138478</t>
  </si>
  <si>
    <t>2055696675</t>
  </si>
  <si>
    <t>-1649810962</t>
  </si>
  <si>
    <t>1420509247</t>
  </si>
  <si>
    <t>-1946947138</t>
  </si>
  <si>
    <t>321906406</t>
  </si>
  <si>
    <t>10,68</t>
  </si>
  <si>
    <t>9,57</t>
  </si>
  <si>
    <t>12,5</t>
  </si>
  <si>
    <t>23,33</t>
  </si>
  <si>
    <t>24,497</t>
  </si>
  <si>
    <t>plocha_obklad</t>
  </si>
  <si>
    <t>novy aj stary</t>
  </si>
  <si>
    <t>-7,68</t>
  </si>
  <si>
    <t>04_206 - Kuchynka</t>
  </si>
  <si>
    <t>-1145731765</t>
  </si>
  <si>
    <t>"DVERE 90/205" 0,9*2,05*1</t>
  </si>
  <si>
    <t>"OKNO 300/240" 3*2,4*1</t>
  </si>
  <si>
    <t>1494097949</t>
  </si>
  <si>
    <t>3,3*2,8+1,2*1,2</t>
  </si>
  <si>
    <t>79118366</t>
  </si>
  <si>
    <t>(3,3*2+2,8*2+1,2)*1,5-0,9*1,5-3*0,5</t>
  </si>
  <si>
    <t>"odpocet plochy obkladu" -1,2*4*1,6</t>
  </si>
  <si>
    <t>663959211</t>
  </si>
  <si>
    <t>-plocha_obklad</t>
  </si>
  <si>
    <t>-1724666616</t>
  </si>
  <si>
    <t>-579419743</t>
  </si>
  <si>
    <t>-1849695771</t>
  </si>
  <si>
    <t>768014840</t>
  </si>
  <si>
    <t>"povodny obklad" 1,2*2*1,6</t>
  </si>
  <si>
    <t>-302617279</t>
  </si>
  <si>
    <t>1384894119</t>
  </si>
  <si>
    <t>559958656</t>
  </si>
  <si>
    <t>0,392*19 'Prepočítané koeficientom množstva</t>
  </si>
  <si>
    <t>-313898313</t>
  </si>
  <si>
    <t>1458746851</t>
  </si>
  <si>
    <t>0,392*4 'Prepočítané koeficientom množstva</t>
  </si>
  <si>
    <t>-757108057</t>
  </si>
  <si>
    <t>1931929565</t>
  </si>
  <si>
    <t>1078528948</t>
  </si>
  <si>
    <t>-1323958506</t>
  </si>
  <si>
    <t>725310823.S</t>
  </si>
  <si>
    <t xml:space="preserve">Demontáž drezu jednodielneho bez výtokovej armatúry vstavanej v kuchynskej zostave,  -0,00920t</t>
  </si>
  <si>
    <t>-193229664</t>
  </si>
  <si>
    <t>-400418380</t>
  </si>
  <si>
    <t>725829801.S</t>
  </si>
  <si>
    <t>Montáž batérie výlevkovej nástennej pákovej alebo klasickej s mechanickým ovládaním</t>
  </si>
  <si>
    <t>1646281951</t>
  </si>
  <si>
    <t>-107998003</t>
  </si>
  <si>
    <t>-877056263</t>
  </si>
  <si>
    <t>-1862313480</t>
  </si>
  <si>
    <t>-1068115437</t>
  </si>
  <si>
    <t>-621828008</t>
  </si>
  <si>
    <t>-41474466</t>
  </si>
  <si>
    <t>347804628</t>
  </si>
  <si>
    <t>-2116528877</t>
  </si>
  <si>
    <t>1500054486</t>
  </si>
  <si>
    <t>1858974340</t>
  </si>
  <si>
    <t>1604680937</t>
  </si>
  <si>
    <t>-854323694</t>
  </si>
  <si>
    <t>-516096944</t>
  </si>
  <si>
    <t>613136454</t>
  </si>
  <si>
    <t>766811002.S</t>
  </si>
  <si>
    <t>Montáž kuchynskej linky drevenej, korpus spodnej skrinky, na nožičkách, šírky nad 400 do 800 mm</t>
  </si>
  <si>
    <t>-1915550938</t>
  </si>
  <si>
    <t>615620000200.S</t>
  </si>
  <si>
    <t>Korpus spodnej skrinky drevený, do 800 mm, s nožičkami</t>
  </si>
  <si>
    <t>2098580014</t>
  </si>
  <si>
    <t>766811004.S</t>
  </si>
  <si>
    <t>Montáž kuchynskej linky drevenej, pripevnenie soklíkovej lišty</t>
  </si>
  <si>
    <t>-408693195</t>
  </si>
  <si>
    <t>615630000100.S</t>
  </si>
  <si>
    <t>Soklíková lišta drevená</t>
  </si>
  <si>
    <t>2124499582</t>
  </si>
  <si>
    <t>766811012.S</t>
  </si>
  <si>
    <t>Montáž kuchynskej linky drevenej, korpus hornej skrinky, priskrutkovaných na stenu, šírky nad 400 do 800 mm</t>
  </si>
  <si>
    <t>1584747091</t>
  </si>
  <si>
    <t>615620000800.S</t>
  </si>
  <si>
    <t>Korpus hornej skrinky drevený, do 800 mm</t>
  </si>
  <si>
    <t>280039349</t>
  </si>
  <si>
    <t>766811021.S</t>
  </si>
  <si>
    <t>Montáž kuchynskej linky drevenej, dvierka hornej skrinky vrátane pántov, plné</t>
  </si>
  <si>
    <t>-937014780</t>
  </si>
  <si>
    <t>615670000100.S</t>
  </si>
  <si>
    <t>Dvierka hornej skrinky drevené vrátane pántov, plné</t>
  </si>
  <si>
    <t>-1423265008</t>
  </si>
  <si>
    <t>766811026.S</t>
  </si>
  <si>
    <t>Montáž kuchynskej linky drevenej, dvierka spodnej skrinky vrátane pántov, plné</t>
  </si>
  <si>
    <t>-1174026882</t>
  </si>
  <si>
    <t>615670000400.S</t>
  </si>
  <si>
    <t>Dvierka drevené spodnej skrinky vrátane pántov, plné</t>
  </si>
  <si>
    <t>-531096982</t>
  </si>
  <si>
    <t>766811031.S</t>
  </si>
  <si>
    <t>Montáž kuchynskej linky drevenej, pracovnej dosky vrátane zadnej zaklapavacej lišty do 1000 mm</t>
  </si>
  <si>
    <t>259135255</t>
  </si>
  <si>
    <t>615680000100.S</t>
  </si>
  <si>
    <t>Pracovná doska drevená vrátane zadnej zaklapávacej lišty do 1000 mm</t>
  </si>
  <si>
    <t>812188400</t>
  </si>
  <si>
    <t>766811036.S</t>
  </si>
  <si>
    <t>Kuchynská linka drevená, vyrezanie otvoru vrátane zamerania, pre drez, várnu dosku,</t>
  </si>
  <si>
    <t>-916247223</t>
  </si>
  <si>
    <t>766811037.S</t>
  </si>
  <si>
    <t>Montáž kuchynskej linky drevenej, osadenie drezu, so zasilikónovaním a upevnením</t>
  </si>
  <si>
    <t>539214245</t>
  </si>
  <si>
    <t>552310000700.S</t>
  </si>
  <si>
    <t>Kuchynský drez nerezový kruhový na zapustenie do dosky, priemer 510 mm</t>
  </si>
  <si>
    <t>-613393615</t>
  </si>
  <si>
    <t>766811041.S</t>
  </si>
  <si>
    <t>Montáž kuchynskej linky drevenej, osadenie chrbtovej dosky bez výrezov do 1000 mm</t>
  </si>
  <si>
    <t>1331077091</t>
  </si>
  <si>
    <t>615650000100.S</t>
  </si>
  <si>
    <t>Chrbtová drevená nábytková doska do 1000 mm</t>
  </si>
  <si>
    <t>-730474827</t>
  </si>
  <si>
    <t>766811046.S</t>
  </si>
  <si>
    <t>Kuchynská linka drevená, vyrezanie otvoru do chrbtovej dosky</t>
  </si>
  <si>
    <t>337169876</t>
  </si>
  <si>
    <t>766811052.S</t>
  </si>
  <si>
    <t>Montáž kuchynskej linky drevenej, osadenie svetelnej rampy priskrutkovanej na horné skrinky nad 1000 do 2000 mm</t>
  </si>
  <si>
    <t>-835708677</t>
  </si>
  <si>
    <t>615690000200.S</t>
  </si>
  <si>
    <t>Svetelná rampa do 2000 mm</t>
  </si>
  <si>
    <t>447675709</t>
  </si>
  <si>
    <t>766811801.S</t>
  </si>
  <si>
    <t xml:space="preserve">Demontáž kuchynskej linky drevenej, spodnej skrinky     -0,0130t</t>
  </si>
  <si>
    <t>-1159081243</t>
  </si>
  <si>
    <t>766811802.S</t>
  </si>
  <si>
    <t xml:space="preserve">Demontáž kuchynskej linky drevenej, hornej skrinky       -0,01000t</t>
  </si>
  <si>
    <t>-42900893</t>
  </si>
  <si>
    <t>766811803.S</t>
  </si>
  <si>
    <t xml:space="preserve">Demontáž kuchynskej linky drevenej, pracovnej dosky     -0,02100t</t>
  </si>
  <si>
    <t>1582826819</t>
  </si>
  <si>
    <t>-749667259</t>
  </si>
  <si>
    <t>-1075848942</t>
  </si>
  <si>
    <t>3,3*2+2,8*2+1,2-0,9</t>
  </si>
  <si>
    <t>-209084592</t>
  </si>
  <si>
    <t>2007996607</t>
  </si>
  <si>
    <t>12,5*0,105 'Prepočítané koeficientom množstva</t>
  </si>
  <si>
    <t>1133111508</t>
  </si>
  <si>
    <t>1637255731</t>
  </si>
  <si>
    <t>335338621</t>
  </si>
  <si>
    <t>10,68*1,05 'Prepočítané koeficientom množstva</t>
  </si>
  <si>
    <t>-746891702</t>
  </si>
  <si>
    <t>-794252834</t>
  </si>
  <si>
    <t>-2008279572</t>
  </si>
  <si>
    <t>-621632878</t>
  </si>
  <si>
    <t>-523850487</t>
  </si>
  <si>
    <t>1602695237</t>
  </si>
  <si>
    <t>1662535887</t>
  </si>
  <si>
    <t>225833850</t>
  </si>
  <si>
    <t>7,68*1,06 'Prepočítané koeficientom množstva</t>
  </si>
  <si>
    <t>-499637650</t>
  </si>
  <si>
    <t>-1800123194</t>
  </si>
  <si>
    <t>(3,3*2+2,8*2+1,2)*2,2-0,9*0,5-3*1,9</t>
  </si>
  <si>
    <t>447974002</t>
  </si>
  <si>
    <t>1257360138</t>
  </si>
  <si>
    <t>1539663379</t>
  </si>
  <si>
    <t>-1623440823</t>
  </si>
  <si>
    <t>1679335166</t>
  </si>
  <si>
    <t>-1409979441</t>
  </si>
  <si>
    <t>1743421459</t>
  </si>
  <si>
    <t>130602527</t>
  </si>
  <si>
    <t>530308032</t>
  </si>
  <si>
    <t>1030115181</t>
  </si>
  <si>
    <t>-1752169536</t>
  </si>
  <si>
    <t>1323266105</t>
  </si>
  <si>
    <t>1825401242</t>
  </si>
  <si>
    <t>-484637184</t>
  </si>
  <si>
    <t>148992250</t>
  </si>
  <si>
    <t>1965312076</t>
  </si>
  <si>
    <t>210961051.S</t>
  </si>
  <si>
    <t xml:space="preserve">Demontáž do sute - zásuvka </t>
  </si>
  <si>
    <t>-48701255</t>
  </si>
  <si>
    <t>1467319895</t>
  </si>
  <si>
    <t>145031126</t>
  </si>
  <si>
    <t>-353773227</t>
  </si>
  <si>
    <t>-1603711386</t>
  </si>
  <si>
    <t>-1755212094</t>
  </si>
  <si>
    <t>1978322271</t>
  </si>
  <si>
    <t>-907013417</t>
  </si>
  <si>
    <t>-957446772</t>
  </si>
  <si>
    <t>14,025</t>
  </si>
  <si>
    <t>18,3</t>
  </si>
  <si>
    <t>14,2</t>
  </si>
  <si>
    <t>21,37</t>
  </si>
  <si>
    <t>22,439</t>
  </si>
  <si>
    <t>05_207 - Kancelária</t>
  </si>
  <si>
    <t>-331190121</t>
  </si>
  <si>
    <t>"OKNO 300/240" 3*2,4*2</t>
  </si>
  <si>
    <t>608162771</t>
  </si>
  <si>
    <t>3,3*4,25</t>
  </si>
  <si>
    <t>-688508761</t>
  </si>
  <si>
    <t>(3,3*2+4,25*2)*1,5-0,9*1,5-3*0,5*2</t>
  </si>
  <si>
    <t>1024559625</t>
  </si>
  <si>
    <t>-475421664</t>
  </si>
  <si>
    <t>559402427</t>
  </si>
  <si>
    <t>409690780</t>
  </si>
  <si>
    <t>1510591013</t>
  </si>
  <si>
    <t>-1402885517</t>
  </si>
  <si>
    <t>0,059*19 'Prepočítané koeficientom množstva</t>
  </si>
  <si>
    <t>-2016814560</t>
  </si>
  <si>
    <t>1603804929</t>
  </si>
  <si>
    <t>0,059*4 'Prepočítané koeficientom množstva</t>
  </si>
  <si>
    <t>-1231924564</t>
  </si>
  <si>
    <t>1290955034</t>
  </si>
  <si>
    <t>-1391787927</t>
  </si>
  <si>
    <t>-990504195</t>
  </si>
  <si>
    <t>28048131</t>
  </si>
  <si>
    <t>-1789172619</t>
  </si>
  <si>
    <t>869411116</t>
  </si>
  <si>
    <t>-1265965356</t>
  </si>
  <si>
    <t>-145515464</t>
  </si>
  <si>
    <t>903290895</t>
  </si>
  <si>
    <t>-1041923751</t>
  </si>
  <si>
    <t>1014338955</t>
  </si>
  <si>
    <t>2115497980</t>
  </si>
  <si>
    <t>47998947</t>
  </si>
  <si>
    <t>-169647311</t>
  </si>
  <si>
    <t>-1602659361</t>
  </si>
  <si>
    <t>-1070123821</t>
  </si>
  <si>
    <t>(3,3*2+4,25*2)-0,9</t>
  </si>
  <si>
    <t>-1331527506</t>
  </si>
  <si>
    <t>1347008767</t>
  </si>
  <si>
    <t>14,2*0,105 'Prepočítané koeficientom množstva</t>
  </si>
  <si>
    <t>-1752997</t>
  </si>
  <si>
    <t>-268934719</t>
  </si>
  <si>
    <t>-1277927271</t>
  </si>
  <si>
    <t>14,025*1,05 'Prepočítané koeficientom množstva</t>
  </si>
  <si>
    <t>867291710</t>
  </si>
  <si>
    <t>-462148977</t>
  </si>
  <si>
    <t>589211128</t>
  </si>
  <si>
    <t>389810997</t>
  </si>
  <si>
    <t>2007444996</t>
  </si>
  <si>
    <t>-671957746</t>
  </si>
  <si>
    <t>-15674881</t>
  </si>
  <si>
    <t>(3,3*2+4,25*2)*2,2-0,9*0,5-3*1,9*2</t>
  </si>
  <si>
    <t>-1477100684</t>
  </si>
  <si>
    <t>-1818112586</t>
  </si>
  <si>
    <t>-70974563</t>
  </si>
  <si>
    <t>1995243945</t>
  </si>
  <si>
    <t>793624396</t>
  </si>
  <si>
    <t>-524933092</t>
  </si>
  <si>
    <t>-1045433342</t>
  </si>
  <si>
    <t>-681695461</t>
  </si>
  <si>
    <t>790224376</t>
  </si>
  <si>
    <t>1672773730</t>
  </si>
  <si>
    <t>1621518491</t>
  </si>
  <si>
    <t>-1711636025</t>
  </si>
  <si>
    <t>1320832571</t>
  </si>
  <si>
    <t>2136672849</t>
  </si>
  <si>
    <t>44365141</t>
  </si>
  <si>
    <t>-597010955</t>
  </si>
  <si>
    <t>-1064645860</t>
  </si>
  <si>
    <t>1034254700</t>
  </si>
  <si>
    <t>118321285</t>
  </si>
  <si>
    <t>2098122260</t>
  </si>
  <si>
    <t>-676603191</t>
  </si>
  <si>
    <t>-862767626</t>
  </si>
  <si>
    <t>-76125914</t>
  </si>
  <si>
    <t>-549014615</t>
  </si>
  <si>
    <t>316372982</t>
  </si>
  <si>
    <t>19,975</t>
  </si>
  <si>
    <t>25,125</t>
  </si>
  <si>
    <t>34,005</t>
  </si>
  <si>
    <t>35,705</t>
  </si>
  <si>
    <t>06_209 - Šatňa</t>
  </si>
  <si>
    <t>-1379184434</t>
  </si>
  <si>
    <t>"OKNO 375/240" 3,75*2,4*1</t>
  </si>
  <si>
    <t>-1735432355</t>
  </si>
  <si>
    <t>4,25*3,5+1,7*3</t>
  </si>
  <si>
    <t>1439908193</t>
  </si>
  <si>
    <t>(4,25*2+3,5*2+1,7*2)*1,5-0,9*1,5-3,75*0,5</t>
  </si>
  <si>
    <t>-153961534</t>
  </si>
  <si>
    <t>-103518837</t>
  </si>
  <si>
    <t>-1374044154</t>
  </si>
  <si>
    <t>-2075839638</t>
  </si>
  <si>
    <t>381122346</t>
  </si>
  <si>
    <t>-1741588666</t>
  </si>
  <si>
    <t>0,073*19 'Prepočítané koeficientom množstva</t>
  </si>
  <si>
    <t>-1005008217</t>
  </si>
  <si>
    <t>508824106</t>
  </si>
  <si>
    <t>0,073*4 'Prepočítané koeficientom množstva</t>
  </si>
  <si>
    <t>1680199622</t>
  </si>
  <si>
    <t>1029021135</t>
  </si>
  <si>
    <t>1792449715</t>
  </si>
  <si>
    <t>-1951694553</t>
  </si>
  <si>
    <t>793095969</t>
  </si>
  <si>
    <t>-1029661314</t>
  </si>
  <si>
    <t>-595540762</t>
  </si>
  <si>
    <t>-2084117913</t>
  </si>
  <si>
    <t>-1861398463</t>
  </si>
  <si>
    <t>549466306</t>
  </si>
  <si>
    <t>-1292030158</t>
  </si>
  <si>
    <t>-1195973428</t>
  </si>
  <si>
    <t>812496706</t>
  </si>
  <si>
    <t>-11611046</t>
  </si>
  <si>
    <t>1968976994</t>
  </si>
  <si>
    <t>-2042659050</t>
  </si>
  <si>
    <t>-1638832249</t>
  </si>
  <si>
    <t>(4,25*2+3,5*2+1,7*2)-0,9</t>
  </si>
  <si>
    <t>1125246590</t>
  </si>
  <si>
    <t>-816225261</t>
  </si>
  <si>
    <t>18*0,105 'Prepočítané koeficientom množstva</t>
  </si>
  <si>
    <t>-1477954440</t>
  </si>
  <si>
    <t>-515936632</t>
  </si>
  <si>
    <t>1993362996</t>
  </si>
  <si>
    <t>19,975*1,05 'Prepočítané koeficientom množstva</t>
  </si>
  <si>
    <t>1901810862</t>
  </si>
  <si>
    <t>880273335</t>
  </si>
  <si>
    <t>568874935</t>
  </si>
  <si>
    <t>-1753150651</t>
  </si>
  <si>
    <t>-1610590929</t>
  </si>
  <si>
    <t>822796377</t>
  </si>
  <si>
    <t>1656264713</t>
  </si>
  <si>
    <t>(4,25*2+3,5*2+1,7*2)*2,2-0,9*0,5-3,75*1,9</t>
  </si>
  <si>
    <t>265630243</t>
  </si>
  <si>
    <t>-1418621481</t>
  </si>
  <si>
    <t>557742538</t>
  </si>
  <si>
    <t>155801880</t>
  </si>
  <si>
    <t>2119211619</t>
  </si>
  <si>
    <t>582751489</t>
  </si>
  <si>
    <t>730029859</t>
  </si>
  <si>
    <t>-1238405310</t>
  </si>
  <si>
    <t>-1462766396</t>
  </si>
  <si>
    <t>690463124</t>
  </si>
  <si>
    <t>-123050018</t>
  </si>
  <si>
    <t>1993701372</t>
  </si>
  <si>
    <t>1534784639</t>
  </si>
  <si>
    <t>-947849354</t>
  </si>
  <si>
    <t>322619087</t>
  </si>
  <si>
    <t>-189161807</t>
  </si>
  <si>
    <t>-1373197296</t>
  </si>
  <si>
    <t>1463463225</t>
  </si>
  <si>
    <t>-547968892</t>
  </si>
  <si>
    <t>-1522133009</t>
  </si>
  <si>
    <t>-1711987228</t>
  </si>
  <si>
    <t>2078765202</t>
  </si>
  <si>
    <t>1521327088</t>
  </si>
  <si>
    <t>-384578692</t>
  </si>
  <si>
    <t>715512411</t>
  </si>
  <si>
    <t>ZOZNAM FIGÚR</t>
  </si>
  <si>
    <t>Výmera</t>
  </si>
  <si>
    <t>09/ 01_202</t>
  </si>
  <si>
    <t>Použitie figúry:</t>
  </si>
  <si>
    <t>09/ 02_203_204</t>
  </si>
  <si>
    <t>POCET_UMYVADIEL_1</t>
  </si>
  <si>
    <t>09/ 03_205</t>
  </si>
  <si>
    <t>plocha_okien/2,4</t>
  </si>
  <si>
    <t>NATER_UMYVATELNY</t>
  </si>
  <si>
    <t>"83_PREDSIEN WC - MUZI" (2,75*2+2,375*1)*1,5-0,9*1,5*2 "MIMO OBKLADU</t>
  </si>
  <si>
    <t>okolookna</t>
  </si>
  <si>
    <t>"2x1200/2400_s nadsvetlikom vyklopne a otocne kridlo" (1,2+2,4)*2*2*1,05</t>
  </si>
  <si>
    <t>plocha_okien</t>
  </si>
  <si>
    <t>"2x1200/2400_s nadsvetlikom vyklopne a otocne kridlo" 1,2*2,4*2*1,05</t>
  </si>
  <si>
    <t>plocha_wc_priecok</t>
  </si>
  <si>
    <t>+5% UDE</t>
  </si>
  <si>
    <t>"povodnych deliacich wc priečok" (0,9*3+1,6*3)*2,1*1,05</t>
  </si>
  <si>
    <t>SOKLIK</t>
  </si>
  <si>
    <t>"83_PREDSIEN WC - MUZI" 2,75*2+2,375-0,9*2</t>
  </si>
  <si>
    <t>09/ 04_206</t>
  </si>
  <si>
    <t>09/ 05_207</t>
  </si>
  <si>
    <t>09/ 06_209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</si>
</sst>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164" fontId="20" fillId="0" borderId="0" xfId="0" applyNumberFormat="1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0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6" fillId="4" borderId="6" xfId="0" applyFont="1" applyFill="1" applyBorder="1" applyAlignment="1" applyProtection="1">
      <alignment horizontal="center" vertical="center"/>
    </xf>
    <xf numFmtId="0" fontId="2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6" fillId="4" borderId="7" xfId="0" applyFont="1" applyFill="1" applyBorder="1" applyAlignment="1" applyProtection="1">
      <alignment horizontal="center" vertical="center"/>
    </xf>
    <xf numFmtId="0" fontId="26" fillId="4" borderId="7" xfId="0" applyFont="1" applyFill="1" applyBorder="1" applyAlignment="1" applyProtection="1">
      <alignment horizontal="right" vertical="center"/>
    </xf>
    <xf numFmtId="0" fontId="26" fillId="4" borderId="8" xfId="0" applyFont="1" applyFill="1" applyBorder="1" applyAlignment="1" applyProtection="1">
      <alignment horizontal="left" vertical="center"/>
    </xf>
    <xf numFmtId="0" fontId="26" fillId="4" borderId="0" xfId="0" applyFont="1" applyFill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 wrapText="1"/>
    </xf>
    <xf numFmtId="0" fontId="27" fillId="0" borderId="17" xfId="0" applyFont="1" applyBorder="1" applyAlignment="1" applyProtection="1">
      <alignment horizontal="center" vertical="center" wrapText="1"/>
    </xf>
    <xf numFmtId="0" fontId="2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horizontal="right" vertical="center"/>
    </xf>
    <xf numFmtId="4" fontId="3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8" fillId="4" borderId="0" xfId="0" applyNumberFormat="1" applyFont="1" applyFill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6" fillId="4" borderId="0" xfId="0" applyFont="1" applyFill="1" applyAlignment="1" applyProtection="1">
      <alignment horizontal="left" vertical="center"/>
    </xf>
    <xf numFmtId="0" fontId="26" fillId="4" borderId="0" xfId="0" applyFont="1" applyFill="1" applyAlignment="1" applyProtection="1">
      <alignment horizontal="right" vertical="center"/>
    </xf>
    <xf numFmtId="0" fontId="3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7" fillId="0" borderId="0" xfId="0" applyNumberFormat="1" applyFont="1" applyAlignment="1" applyProtection="1">
      <alignment vertical="center"/>
    </xf>
    <xf numFmtId="0" fontId="2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6" fillId="4" borderId="16" xfId="0" applyFont="1" applyFill="1" applyBorder="1" applyAlignment="1" applyProtection="1">
      <alignment horizontal="center" vertical="center" wrapText="1"/>
    </xf>
    <xf numFmtId="0" fontId="26" fillId="4" borderId="17" xfId="0" applyFont="1" applyFill="1" applyBorder="1" applyAlignment="1" applyProtection="1">
      <alignment horizontal="center" vertical="center" wrapText="1"/>
    </xf>
    <xf numFmtId="0" fontId="26" fillId="4" borderId="18" xfId="0" applyFont="1" applyFill="1" applyBorder="1" applyAlignment="1" applyProtection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8" fillId="0" borderId="12" xfId="0" applyNumberFormat="1" applyFont="1" applyBorder="1" applyAlignment="1" applyProtection="1"/>
    <xf numFmtId="166" fontId="38" fillId="0" borderId="13" xfId="0" applyNumberFormat="1" applyFont="1" applyBorder="1" applyAlignment="1" applyProtection="1"/>
    <xf numFmtId="4" fontId="3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2" borderId="23" xfId="0" applyNumberFormat="1" applyFont="1" applyFill="1" applyBorder="1" applyAlignment="1" applyProtection="1">
      <alignment vertical="center"/>
      <protection locked="0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27" fillId="0" borderId="0" xfId="0" applyNumberFormat="1" applyFont="1" applyBorder="1" applyAlignment="1" applyProtection="1">
      <alignment vertical="center"/>
    </xf>
    <xf numFmtId="166" fontId="27" fillId="0" borderId="15" xfId="0" applyNumberFormat="1" applyFont="1" applyBorder="1" applyAlignment="1" applyProtection="1">
      <alignment vertical="center"/>
    </xf>
    <xf numFmtId="0" fontId="26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2" borderId="23" xfId="0" applyNumberFormat="1" applyFont="1" applyFill="1" applyBorder="1" applyAlignment="1" applyProtection="1">
      <alignment vertical="center"/>
      <protection locked="0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23" xfId="0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5" fillId="2" borderId="23" xfId="0" applyFont="1" applyFill="1" applyBorder="1" applyAlignment="1" applyProtection="1">
      <alignment horizontal="left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25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14.4" customHeight="1">
      <c r="B26" s="22"/>
      <c r="C26" s="23"/>
      <c r="D26" s="39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E26" s="32"/>
    </row>
    <row r="27" s="1" customFormat="1" ht="14.4" customHeight="1">
      <c r="B27" s="22"/>
      <c r="C27" s="23"/>
      <c r="D27" s="39" t="s">
        <v>37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0">
        <f>ROUND(AG103, 2)</f>
        <v>0</v>
      </c>
      <c r="AL27" s="40"/>
      <c r="AM27" s="40"/>
      <c r="AN27" s="40"/>
      <c r="AO27" s="40"/>
      <c r="AP27" s="23"/>
      <c r="AQ27" s="23"/>
      <c r="AR27" s="21"/>
      <c r="BE27" s="32"/>
    </row>
    <row r="28" s="2" customFormat="1" ht="6.96" customHeigh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E28" s="32"/>
    </row>
    <row r="29" s="2" customFormat="1" ht="25.92" customHeight="1">
      <c r="A29" s="41"/>
      <c r="B29" s="42"/>
      <c r="C29" s="43"/>
      <c r="D29" s="45" t="s">
        <v>38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ROUND(AK26 + AK27, 2)</f>
        <v>0</v>
      </c>
      <c r="AL29" s="46"/>
      <c r="AM29" s="46"/>
      <c r="AN29" s="46"/>
      <c r="AO29" s="46"/>
      <c r="AP29" s="43"/>
      <c r="AQ29" s="43"/>
      <c r="AR29" s="44"/>
      <c r="BE29" s="32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E30" s="32"/>
    </row>
    <row r="31" s="2" customFormat="1">
      <c r="A31" s="41"/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8" t="s">
        <v>39</v>
      </c>
      <c r="M31" s="48"/>
      <c r="N31" s="48"/>
      <c r="O31" s="48"/>
      <c r="P31" s="48"/>
      <c r="Q31" s="43"/>
      <c r="R31" s="43"/>
      <c r="S31" s="43"/>
      <c r="T31" s="43"/>
      <c r="U31" s="43"/>
      <c r="V31" s="43"/>
      <c r="W31" s="48" t="s">
        <v>40</v>
      </c>
      <c r="X31" s="48"/>
      <c r="Y31" s="48"/>
      <c r="Z31" s="48"/>
      <c r="AA31" s="48"/>
      <c r="AB31" s="48"/>
      <c r="AC31" s="48"/>
      <c r="AD31" s="48"/>
      <c r="AE31" s="48"/>
      <c r="AF31" s="43"/>
      <c r="AG31" s="43"/>
      <c r="AH31" s="43"/>
      <c r="AI31" s="43"/>
      <c r="AJ31" s="43"/>
      <c r="AK31" s="48" t="s">
        <v>41</v>
      </c>
      <c r="AL31" s="48"/>
      <c r="AM31" s="48"/>
      <c r="AN31" s="48"/>
      <c r="AO31" s="48"/>
      <c r="AP31" s="43"/>
      <c r="AQ31" s="43"/>
      <c r="AR31" s="44"/>
      <c r="BE31" s="32"/>
    </row>
    <row r="32" s="3" customFormat="1" ht="14.4" customHeight="1">
      <c r="A32" s="3"/>
      <c r="B32" s="49"/>
      <c r="C32" s="50"/>
      <c r="D32" s="33" t="s">
        <v>42</v>
      </c>
      <c r="E32" s="50"/>
      <c r="F32" s="51" t="s">
        <v>43</v>
      </c>
      <c r="G32" s="50"/>
      <c r="H32" s="50"/>
      <c r="I32" s="50"/>
      <c r="J32" s="50"/>
      <c r="K32" s="50"/>
      <c r="L32" s="52">
        <v>0.23000000000000001</v>
      </c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4">
        <f>ROUND(AZ94 + SUM(CD103:CD107), 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4">
        <f>ROUND(AV94 + SUM(BY103:BY107), 2)</f>
        <v>0</v>
      </c>
      <c r="AL32" s="53"/>
      <c r="AM32" s="53"/>
      <c r="AN32" s="53"/>
      <c r="AO32" s="53"/>
      <c r="AP32" s="53"/>
      <c r="AQ32" s="53"/>
      <c r="AR32" s="55"/>
      <c r="AS32" s="56"/>
      <c r="AT32" s="56"/>
      <c r="AU32" s="56"/>
      <c r="AV32" s="56"/>
      <c r="AW32" s="56"/>
      <c r="AX32" s="56"/>
      <c r="AY32" s="56"/>
      <c r="AZ32" s="56"/>
      <c r="BE32" s="57"/>
    </row>
    <row r="33" s="3" customFormat="1" ht="14.4" customHeight="1">
      <c r="A33" s="3"/>
      <c r="B33" s="49"/>
      <c r="C33" s="50"/>
      <c r="D33" s="50"/>
      <c r="E33" s="50"/>
      <c r="F33" s="51" t="s">
        <v>44</v>
      </c>
      <c r="G33" s="50"/>
      <c r="H33" s="50"/>
      <c r="I33" s="50"/>
      <c r="J33" s="50"/>
      <c r="K33" s="50"/>
      <c r="L33" s="52">
        <v>0.23000000000000001</v>
      </c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4">
        <f>ROUND(BA94 + SUM(CE103:CE107), 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4">
        <f>ROUND(AW94 + SUM(BZ103:BZ107), 2)</f>
        <v>0</v>
      </c>
      <c r="AL33" s="53"/>
      <c r="AM33" s="53"/>
      <c r="AN33" s="53"/>
      <c r="AO33" s="53"/>
      <c r="AP33" s="53"/>
      <c r="AQ33" s="53"/>
      <c r="AR33" s="55"/>
      <c r="AS33" s="56"/>
      <c r="AT33" s="56"/>
      <c r="AU33" s="56"/>
      <c r="AV33" s="56"/>
      <c r="AW33" s="56"/>
      <c r="AX33" s="56"/>
      <c r="AY33" s="56"/>
      <c r="AZ33" s="56"/>
      <c r="BE33" s="57"/>
    </row>
    <row r="34" hidden="1" s="3" customFormat="1" ht="14.4" customHeight="1">
      <c r="A34" s="3"/>
      <c r="B34" s="49"/>
      <c r="C34" s="50"/>
      <c r="D34" s="50"/>
      <c r="E34" s="50"/>
      <c r="F34" s="33" t="s">
        <v>45</v>
      </c>
      <c r="G34" s="50"/>
      <c r="H34" s="50"/>
      <c r="I34" s="50"/>
      <c r="J34" s="50"/>
      <c r="K34" s="50"/>
      <c r="L34" s="58">
        <v>0.23000000000000001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9">
        <f>ROUND(BB94 + SUM(CF103:CF107),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9">
        <v>0</v>
      </c>
      <c r="AL34" s="50"/>
      <c r="AM34" s="50"/>
      <c r="AN34" s="50"/>
      <c r="AO34" s="50"/>
      <c r="AP34" s="50"/>
      <c r="AQ34" s="50"/>
      <c r="AR34" s="60"/>
      <c r="BE34" s="57"/>
    </row>
    <row r="35" hidden="1" s="3" customFormat="1" ht="14.4" customHeight="1">
      <c r="A35" s="3"/>
      <c r="B35" s="49"/>
      <c r="C35" s="50"/>
      <c r="D35" s="50"/>
      <c r="E35" s="50"/>
      <c r="F35" s="33" t="s">
        <v>46</v>
      </c>
      <c r="G35" s="50"/>
      <c r="H35" s="50"/>
      <c r="I35" s="50"/>
      <c r="J35" s="50"/>
      <c r="K35" s="50"/>
      <c r="L35" s="58">
        <v>0.23000000000000001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9">
        <f>ROUND(BC94 + SUM(CG103:CG107),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9">
        <v>0</v>
      </c>
      <c r="AL35" s="50"/>
      <c r="AM35" s="50"/>
      <c r="AN35" s="50"/>
      <c r="AO35" s="50"/>
      <c r="AP35" s="50"/>
      <c r="AQ35" s="50"/>
      <c r="AR35" s="60"/>
      <c r="BE35" s="3"/>
    </row>
    <row r="36" hidden="1" s="3" customFormat="1" ht="14.4" customHeight="1">
      <c r="A36" s="3"/>
      <c r="B36" s="49"/>
      <c r="C36" s="50"/>
      <c r="D36" s="50"/>
      <c r="E36" s="50"/>
      <c r="F36" s="51" t="s">
        <v>47</v>
      </c>
      <c r="G36" s="50"/>
      <c r="H36" s="50"/>
      <c r="I36" s="50"/>
      <c r="J36" s="50"/>
      <c r="K36" s="50"/>
      <c r="L36" s="52">
        <v>0</v>
      </c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4">
        <f>ROUND(BD94 + SUM(CH103:CH107), 2)</f>
        <v>0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4">
        <v>0</v>
      </c>
      <c r="AL36" s="53"/>
      <c r="AM36" s="53"/>
      <c r="AN36" s="53"/>
      <c r="AO36" s="53"/>
      <c r="AP36" s="53"/>
      <c r="AQ36" s="53"/>
      <c r="AR36" s="55"/>
      <c r="AS36" s="56"/>
      <c r="AT36" s="56"/>
      <c r="AU36" s="56"/>
      <c r="AV36" s="56"/>
      <c r="AW36" s="56"/>
      <c r="AX36" s="56"/>
      <c r="AY36" s="56"/>
      <c r="AZ36" s="56"/>
      <c r="BE36" s="3"/>
    </row>
    <row r="37" s="2" customFormat="1" ht="6.96" customHeight="1">
      <c r="A37" s="41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  <c r="BE37" s="41"/>
    </row>
    <row r="38" s="2" customFormat="1" ht="25.92" customHeight="1">
      <c r="A38" s="41"/>
      <c r="B38" s="42"/>
      <c r="C38" s="61"/>
      <c r="D38" s="62" t="s">
        <v>48</v>
      </c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4" t="s">
        <v>49</v>
      </c>
      <c r="U38" s="63"/>
      <c r="V38" s="63"/>
      <c r="W38" s="63"/>
      <c r="X38" s="65" t="s">
        <v>50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6">
        <f>SUM(AK29:AK36)</f>
        <v>0</v>
      </c>
      <c r="AL38" s="63"/>
      <c r="AM38" s="63"/>
      <c r="AN38" s="63"/>
      <c r="AO38" s="67"/>
      <c r="AP38" s="61"/>
      <c r="AQ38" s="61"/>
      <c r="AR38" s="44"/>
      <c r="BE38" s="41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E39" s="41"/>
    </row>
    <row r="40" s="2" customFormat="1" ht="14.4" customHeight="1">
      <c r="A40" s="41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E40" s="4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8"/>
      <c r="C49" s="69"/>
      <c r="D49" s="70" t="s">
        <v>51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0" t="s">
        <v>52</v>
      </c>
      <c r="AI49" s="71"/>
      <c r="AJ49" s="71"/>
      <c r="AK49" s="71"/>
      <c r="AL49" s="71"/>
      <c r="AM49" s="71"/>
      <c r="AN49" s="71"/>
      <c r="AO49" s="71"/>
      <c r="AP49" s="69"/>
      <c r="AQ49" s="69"/>
      <c r="AR49" s="72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1"/>
      <c r="B60" s="42"/>
      <c r="C60" s="43"/>
      <c r="D60" s="73" t="s">
        <v>53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73" t="s">
        <v>54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73" t="s">
        <v>53</v>
      </c>
      <c r="AI60" s="46"/>
      <c r="AJ60" s="46"/>
      <c r="AK60" s="46"/>
      <c r="AL60" s="46"/>
      <c r="AM60" s="73" t="s">
        <v>54</v>
      </c>
      <c r="AN60" s="46"/>
      <c r="AO60" s="46"/>
      <c r="AP60" s="43"/>
      <c r="AQ60" s="43"/>
      <c r="AR60" s="44"/>
      <c r="BE60" s="41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1"/>
      <c r="B64" s="42"/>
      <c r="C64" s="43"/>
      <c r="D64" s="70" t="s">
        <v>55</v>
      </c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0" t="s">
        <v>56</v>
      </c>
      <c r="AI64" s="74"/>
      <c r="AJ64" s="74"/>
      <c r="AK64" s="74"/>
      <c r="AL64" s="74"/>
      <c r="AM64" s="74"/>
      <c r="AN64" s="74"/>
      <c r="AO64" s="74"/>
      <c r="AP64" s="43"/>
      <c r="AQ64" s="43"/>
      <c r="AR64" s="44"/>
      <c r="BE64" s="41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1"/>
      <c r="B75" s="42"/>
      <c r="C75" s="43"/>
      <c r="D75" s="73" t="s">
        <v>53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73" t="s">
        <v>54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73" t="s">
        <v>53</v>
      </c>
      <c r="AI75" s="46"/>
      <c r="AJ75" s="46"/>
      <c r="AK75" s="46"/>
      <c r="AL75" s="46"/>
      <c r="AM75" s="73" t="s">
        <v>54</v>
      </c>
      <c r="AN75" s="46"/>
      <c r="AO75" s="46"/>
      <c r="AP75" s="43"/>
      <c r="AQ75" s="43"/>
      <c r="AR75" s="44"/>
      <c r="BE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E76" s="41"/>
    </row>
    <row r="77" s="2" customFormat="1" ht="6.96" customHeight="1">
      <c r="A77" s="41"/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44"/>
      <c r="BE77" s="41"/>
    </row>
    <row r="81" s="2" customFormat="1" ht="6.96" customHeight="1">
      <c r="A81" s="41"/>
      <c r="B81" s="77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44"/>
      <c r="BE81" s="41"/>
    </row>
    <row r="82" s="2" customFormat="1" ht="24.96" customHeight="1">
      <c r="A82" s="41"/>
      <c r="B82" s="42"/>
      <c r="C82" s="24" t="s">
        <v>57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E83" s="41"/>
    </row>
    <row r="84" s="4" customFormat="1" ht="12" customHeight="1">
      <c r="A84" s="4"/>
      <c r="B84" s="79"/>
      <c r="C84" s="33" t="s">
        <v>12</v>
      </c>
      <c r="D84" s="80"/>
      <c r="E84" s="80"/>
      <c r="F84" s="80"/>
      <c r="G84" s="80"/>
      <c r="H84" s="80"/>
      <c r="I84" s="80"/>
      <c r="J84" s="80"/>
      <c r="K84" s="80"/>
      <c r="L84" s="80" t="str">
        <f>K5</f>
        <v>0425</v>
      </c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1"/>
      <c r="BE84" s="4"/>
    </row>
    <row r="85" s="5" customFormat="1" ht="36.96" customHeight="1">
      <c r="A85" s="5"/>
      <c r="B85" s="82"/>
      <c r="C85" s="83" t="s">
        <v>15</v>
      </c>
      <c r="D85" s="84"/>
      <c r="E85" s="84"/>
      <c r="F85" s="84"/>
      <c r="G85" s="84"/>
      <c r="H85" s="84"/>
      <c r="I85" s="84"/>
      <c r="J85" s="84"/>
      <c r="K85" s="84"/>
      <c r="L85" s="85" t="str">
        <f>K6</f>
        <v>Depo Jurajov Dvor</v>
      </c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6"/>
      <c r="BE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E86" s="41"/>
    </row>
    <row r="87" s="2" customFormat="1" ht="12" customHeight="1">
      <c r="A87" s="41"/>
      <c r="B87" s="42"/>
      <c r="C87" s="33" t="s">
        <v>19</v>
      </c>
      <c r="D87" s="43"/>
      <c r="E87" s="43"/>
      <c r="F87" s="43"/>
      <c r="G87" s="43"/>
      <c r="H87" s="43"/>
      <c r="I87" s="43"/>
      <c r="J87" s="43"/>
      <c r="K87" s="43"/>
      <c r="L87" s="87" t="str">
        <f>IF(K8="","",K8)</f>
        <v>Bratislava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3" t="s">
        <v>21</v>
      </c>
      <c r="AJ87" s="43"/>
      <c r="AK87" s="43"/>
      <c r="AL87" s="43"/>
      <c r="AM87" s="88" t="str">
        <f>IF(AN8= "","",AN8)</f>
        <v>13. 2. 2025</v>
      </c>
      <c r="AN87" s="88"/>
      <c r="AO87" s="43"/>
      <c r="AP87" s="43"/>
      <c r="AQ87" s="43"/>
      <c r="AR87" s="44"/>
      <c r="B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E88" s="41"/>
    </row>
    <row r="89" s="2" customFormat="1" ht="15.15" customHeight="1">
      <c r="A89" s="41"/>
      <c r="B89" s="42"/>
      <c r="C89" s="33" t="s">
        <v>23</v>
      </c>
      <c r="D89" s="43"/>
      <c r="E89" s="43"/>
      <c r="F89" s="43"/>
      <c r="G89" s="43"/>
      <c r="H89" s="43"/>
      <c r="I89" s="43"/>
      <c r="J89" s="43"/>
      <c r="K89" s="43"/>
      <c r="L89" s="80" t="str">
        <f>IF(E11= "","",E11)</f>
        <v>Dopravný podnik Bratislava, akciová spoločnosť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3" t="s">
        <v>31</v>
      </c>
      <c r="AJ89" s="43"/>
      <c r="AK89" s="43"/>
      <c r="AL89" s="43"/>
      <c r="AM89" s="89" t="str">
        <f>IF(E17="","",E17)</f>
        <v xml:space="preserve"> </v>
      </c>
      <c r="AN89" s="80"/>
      <c r="AO89" s="80"/>
      <c r="AP89" s="80"/>
      <c r="AQ89" s="43"/>
      <c r="AR89" s="44"/>
      <c r="AS89" s="90" t="s">
        <v>58</v>
      </c>
      <c r="AT89" s="91"/>
      <c r="AU89" s="92"/>
      <c r="AV89" s="92"/>
      <c r="AW89" s="92"/>
      <c r="AX89" s="92"/>
      <c r="AY89" s="92"/>
      <c r="AZ89" s="92"/>
      <c r="BA89" s="92"/>
      <c r="BB89" s="92"/>
      <c r="BC89" s="92"/>
      <c r="BD89" s="93"/>
      <c r="BE89" s="41"/>
    </row>
    <row r="90" s="2" customFormat="1" ht="15.15" customHeight="1">
      <c r="A90" s="41"/>
      <c r="B90" s="42"/>
      <c r="C90" s="33" t="s">
        <v>29</v>
      </c>
      <c r="D90" s="43"/>
      <c r="E90" s="43"/>
      <c r="F90" s="43"/>
      <c r="G90" s="43"/>
      <c r="H90" s="43"/>
      <c r="I90" s="43"/>
      <c r="J90" s="43"/>
      <c r="K90" s="43"/>
      <c r="L90" s="80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3" t="s">
        <v>34</v>
      </c>
      <c r="AJ90" s="43"/>
      <c r="AK90" s="43"/>
      <c r="AL90" s="43"/>
      <c r="AM90" s="89" t="str">
        <f>IF(E20="","",E20)</f>
        <v xml:space="preserve"> </v>
      </c>
      <c r="AN90" s="80"/>
      <c r="AO90" s="80"/>
      <c r="AP90" s="80"/>
      <c r="AQ90" s="43"/>
      <c r="AR90" s="44"/>
      <c r="AS90" s="94"/>
      <c r="AT90" s="95"/>
      <c r="AU90" s="96"/>
      <c r="AV90" s="96"/>
      <c r="AW90" s="96"/>
      <c r="AX90" s="96"/>
      <c r="AY90" s="96"/>
      <c r="AZ90" s="96"/>
      <c r="BA90" s="96"/>
      <c r="BB90" s="96"/>
      <c r="BC90" s="96"/>
      <c r="BD90" s="97"/>
      <c r="BE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8"/>
      <c r="AT91" s="99"/>
      <c r="AU91" s="100"/>
      <c r="AV91" s="100"/>
      <c r="AW91" s="100"/>
      <c r="AX91" s="100"/>
      <c r="AY91" s="100"/>
      <c r="AZ91" s="100"/>
      <c r="BA91" s="100"/>
      <c r="BB91" s="100"/>
      <c r="BC91" s="100"/>
      <c r="BD91" s="101"/>
      <c r="BE91" s="41"/>
    </row>
    <row r="92" s="2" customFormat="1" ht="29.28" customHeight="1">
      <c r="A92" s="41"/>
      <c r="B92" s="42"/>
      <c r="C92" s="102" t="s">
        <v>59</v>
      </c>
      <c r="D92" s="103"/>
      <c r="E92" s="103"/>
      <c r="F92" s="103"/>
      <c r="G92" s="103"/>
      <c r="H92" s="104"/>
      <c r="I92" s="105" t="s">
        <v>60</v>
      </c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6" t="s">
        <v>61</v>
      </c>
      <c r="AH92" s="103"/>
      <c r="AI92" s="103"/>
      <c r="AJ92" s="103"/>
      <c r="AK92" s="103"/>
      <c r="AL92" s="103"/>
      <c r="AM92" s="103"/>
      <c r="AN92" s="105" t="s">
        <v>62</v>
      </c>
      <c r="AO92" s="103"/>
      <c r="AP92" s="107"/>
      <c r="AQ92" s="108" t="s">
        <v>63</v>
      </c>
      <c r="AR92" s="44"/>
      <c r="AS92" s="109" t="s">
        <v>64</v>
      </c>
      <c r="AT92" s="110" t="s">
        <v>65</v>
      </c>
      <c r="AU92" s="110" t="s">
        <v>66</v>
      </c>
      <c r="AV92" s="110" t="s">
        <v>67</v>
      </c>
      <c r="AW92" s="110" t="s">
        <v>68</v>
      </c>
      <c r="AX92" s="110" t="s">
        <v>69</v>
      </c>
      <c r="AY92" s="110" t="s">
        <v>70</v>
      </c>
      <c r="AZ92" s="110" t="s">
        <v>71</v>
      </c>
      <c r="BA92" s="110" t="s">
        <v>72</v>
      </c>
      <c r="BB92" s="110" t="s">
        <v>73</v>
      </c>
      <c r="BC92" s="110" t="s">
        <v>74</v>
      </c>
      <c r="BD92" s="111" t="s">
        <v>75</v>
      </c>
      <c r="BE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12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4"/>
      <c r="BE93" s="41"/>
    </row>
    <row r="94" s="6" customFormat="1" ht="32.4" customHeight="1">
      <c r="A94" s="6"/>
      <c r="B94" s="115"/>
      <c r="C94" s="116" t="s">
        <v>76</v>
      </c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8">
        <f>ROUND(AG95,2)</f>
        <v>0</v>
      </c>
      <c r="AH94" s="118"/>
      <c r="AI94" s="118"/>
      <c r="AJ94" s="118"/>
      <c r="AK94" s="118"/>
      <c r="AL94" s="118"/>
      <c r="AM94" s="118"/>
      <c r="AN94" s="119">
        <f>SUM(AG94,AT94)</f>
        <v>0</v>
      </c>
      <c r="AO94" s="119"/>
      <c r="AP94" s="119"/>
      <c r="AQ94" s="120" t="s">
        <v>1</v>
      </c>
      <c r="AR94" s="121"/>
      <c r="AS94" s="122">
        <f>ROUND(AS95,2)</f>
        <v>0</v>
      </c>
      <c r="AT94" s="123">
        <f>ROUND(SUM(AV94:AW94),2)</f>
        <v>0</v>
      </c>
      <c r="AU94" s="124">
        <f>ROUND(AU95,5)</f>
        <v>0</v>
      </c>
      <c r="AV94" s="123">
        <f>ROUND(AZ94*L32,2)</f>
        <v>0</v>
      </c>
      <c r="AW94" s="123">
        <f>ROUND(BA94*L33,2)</f>
        <v>0</v>
      </c>
      <c r="AX94" s="123">
        <f>ROUND(BB94*L32,2)</f>
        <v>0</v>
      </c>
      <c r="AY94" s="123">
        <f>ROUND(BC94*L33,2)</f>
        <v>0</v>
      </c>
      <c r="AZ94" s="123">
        <f>ROUND(AZ95,2)</f>
        <v>0</v>
      </c>
      <c r="BA94" s="123">
        <f>ROUND(BA95,2)</f>
        <v>0</v>
      </c>
      <c r="BB94" s="123">
        <f>ROUND(BB95,2)</f>
        <v>0</v>
      </c>
      <c r="BC94" s="123">
        <f>ROUND(BC95,2)</f>
        <v>0</v>
      </c>
      <c r="BD94" s="125">
        <f>ROUND(BD95,2)</f>
        <v>0</v>
      </c>
      <c r="BE94" s="6"/>
      <c r="BS94" s="126" t="s">
        <v>77</v>
      </c>
      <c r="BT94" s="126" t="s">
        <v>78</v>
      </c>
      <c r="BU94" s="127" t="s">
        <v>79</v>
      </c>
      <c r="BV94" s="126" t="s">
        <v>80</v>
      </c>
      <c r="BW94" s="126" t="s">
        <v>5</v>
      </c>
      <c r="BX94" s="126" t="s">
        <v>81</v>
      </c>
      <c r="CL94" s="126" t="s">
        <v>1</v>
      </c>
    </row>
    <row r="95" s="7" customFormat="1" ht="24.75" customHeight="1">
      <c r="A95" s="7"/>
      <c r="B95" s="128"/>
      <c r="C95" s="129"/>
      <c r="D95" s="130" t="s">
        <v>82</v>
      </c>
      <c r="E95" s="130"/>
      <c r="F95" s="130"/>
      <c r="G95" s="130"/>
      <c r="H95" s="130"/>
      <c r="I95" s="131"/>
      <c r="J95" s="130" t="s">
        <v>83</v>
      </c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2">
        <f>ROUND(SUM(AG96:AG101),2)</f>
        <v>0</v>
      </c>
      <c r="AH95" s="131"/>
      <c r="AI95" s="131"/>
      <c r="AJ95" s="131"/>
      <c r="AK95" s="131"/>
      <c r="AL95" s="131"/>
      <c r="AM95" s="131"/>
      <c r="AN95" s="133">
        <f>SUM(AG95,AT95)</f>
        <v>0</v>
      </c>
      <c r="AO95" s="131"/>
      <c r="AP95" s="131"/>
      <c r="AQ95" s="134" t="s">
        <v>84</v>
      </c>
      <c r="AR95" s="135"/>
      <c r="AS95" s="136">
        <f>ROUND(SUM(AS96:AS101),2)</f>
        <v>0</v>
      </c>
      <c r="AT95" s="137">
        <f>ROUND(SUM(AV95:AW95),2)</f>
        <v>0</v>
      </c>
      <c r="AU95" s="138">
        <f>ROUND(SUM(AU96:AU101),5)</f>
        <v>0</v>
      </c>
      <c r="AV95" s="137">
        <f>ROUND(AZ95*L32,2)</f>
        <v>0</v>
      </c>
      <c r="AW95" s="137">
        <f>ROUND(BA95*L33,2)</f>
        <v>0</v>
      </c>
      <c r="AX95" s="137">
        <f>ROUND(BB95*L32,2)</f>
        <v>0</v>
      </c>
      <c r="AY95" s="137">
        <f>ROUND(BC95*L33,2)</f>
        <v>0</v>
      </c>
      <c r="AZ95" s="137">
        <f>ROUND(SUM(AZ96:AZ101),2)</f>
        <v>0</v>
      </c>
      <c r="BA95" s="137">
        <f>ROUND(SUM(BA96:BA101),2)</f>
        <v>0</v>
      </c>
      <c r="BB95" s="137">
        <f>ROUND(SUM(BB96:BB101),2)</f>
        <v>0</v>
      </c>
      <c r="BC95" s="137">
        <f>ROUND(SUM(BC96:BC101),2)</f>
        <v>0</v>
      </c>
      <c r="BD95" s="139">
        <f>ROUND(SUM(BD96:BD101),2)</f>
        <v>0</v>
      </c>
      <c r="BE95" s="7"/>
      <c r="BS95" s="140" t="s">
        <v>77</v>
      </c>
      <c r="BT95" s="140" t="s">
        <v>85</v>
      </c>
      <c r="BU95" s="140" t="s">
        <v>79</v>
      </c>
      <c r="BV95" s="140" t="s">
        <v>80</v>
      </c>
      <c r="BW95" s="140" t="s">
        <v>86</v>
      </c>
      <c r="BX95" s="140" t="s">
        <v>5</v>
      </c>
      <c r="CL95" s="140" t="s">
        <v>1</v>
      </c>
      <c r="CM95" s="140" t="s">
        <v>78</v>
      </c>
    </row>
    <row r="96" s="4" customFormat="1" ht="16.5" customHeight="1">
      <c r="A96" s="141" t="s">
        <v>87</v>
      </c>
      <c r="B96" s="79"/>
      <c r="C96" s="142"/>
      <c r="D96" s="142"/>
      <c r="E96" s="143" t="s">
        <v>88</v>
      </c>
      <c r="F96" s="143"/>
      <c r="G96" s="143"/>
      <c r="H96" s="143"/>
      <c r="I96" s="143"/>
      <c r="J96" s="142"/>
      <c r="K96" s="143" t="s">
        <v>89</v>
      </c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4">
        <f>'01_202 - Chodba'!J34</f>
        <v>0</v>
      </c>
      <c r="AH96" s="142"/>
      <c r="AI96" s="142"/>
      <c r="AJ96" s="142"/>
      <c r="AK96" s="142"/>
      <c r="AL96" s="142"/>
      <c r="AM96" s="142"/>
      <c r="AN96" s="144">
        <f>SUM(AG96,AT96)</f>
        <v>0</v>
      </c>
      <c r="AO96" s="142"/>
      <c r="AP96" s="142"/>
      <c r="AQ96" s="145" t="s">
        <v>90</v>
      </c>
      <c r="AR96" s="81"/>
      <c r="AS96" s="146">
        <v>0</v>
      </c>
      <c r="AT96" s="147">
        <f>ROUND(SUM(AV96:AW96),2)</f>
        <v>0</v>
      </c>
      <c r="AU96" s="148">
        <f>'01_202 - Chodba'!P148</f>
        <v>0</v>
      </c>
      <c r="AV96" s="147">
        <f>'01_202 - Chodba'!J37</f>
        <v>0</v>
      </c>
      <c r="AW96" s="147">
        <f>'01_202 - Chodba'!J38</f>
        <v>0</v>
      </c>
      <c r="AX96" s="147">
        <f>'01_202 - Chodba'!J39</f>
        <v>0</v>
      </c>
      <c r="AY96" s="147">
        <f>'01_202 - Chodba'!J40</f>
        <v>0</v>
      </c>
      <c r="AZ96" s="147">
        <f>'01_202 - Chodba'!F37</f>
        <v>0</v>
      </c>
      <c r="BA96" s="147">
        <f>'01_202 - Chodba'!F38</f>
        <v>0</v>
      </c>
      <c r="BB96" s="147">
        <f>'01_202 - Chodba'!F39</f>
        <v>0</v>
      </c>
      <c r="BC96" s="147">
        <f>'01_202 - Chodba'!F40</f>
        <v>0</v>
      </c>
      <c r="BD96" s="149">
        <f>'01_202 - Chodba'!F41</f>
        <v>0</v>
      </c>
      <c r="BE96" s="4"/>
      <c r="BT96" s="150" t="s">
        <v>91</v>
      </c>
      <c r="BV96" s="150" t="s">
        <v>80</v>
      </c>
      <c r="BW96" s="150" t="s">
        <v>92</v>
      </c>
      <c r="BX96" s="150" t="s">
        <v>86</v>
      </c>
      <c r="CL96" s="150" t="s">
        <v>1</v>
      </c>
    </row>
    <row r="97" s="4" customFormat="1" ht="23.25" customHeight="1">
      <c r="A97" s="141" t="s">
        <v>87</v>
      </c>
      <c r="B97" s="79"/>
      <c r="C97" s="142"/>
      <c r="D97" s="142"/>
      <c r="E97" s="143" t="s">
        <v>93</v>
      </c>
      <c r="F97" s="143"/>
      <c r="G97" s="143"/>
      <c r="H97" s="143"/>
      <c r="I97" s="143"/>
      <c r="J97" s="142"/>
      <c r="K97" s="143" t="s">
        <v>94</v>
      </c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4">
        <f>'02_203_204 - Socialne pri...'!J34</f>
        <v>0</v>
      </c>
      <c r="AH97" s="142"/>
      <c r="AI97" s="142"/>
      <c r="AJ97" s="142"/>
      <c r="AK97" s="142"/>
      <c r="AL97" s="142"/>
      <c r="AM97" s="142"/>
      <c r="AN97" s="144">
        <f>SUM(AG97,AT97)</f>
        <v>0</v>
      </c>
      <c r="AO97" s="142"/>
      <c r="AP97" s="142"/>
      <c r="AQ97" s="145" t="s">
        <v>90</v>
      </c>
      <c r="AR97" s="81"/>
      <c r="AS97" s="146">
        <v>0</v>
      </c>
      <c r="AT97" s="147">
        <f>ROUND(SUM(AV97:AW97),2)</f>
        <v>0</v>
      </c>
      <c r="AU97" s="148">
        <f>'02_203_204 - Socialne pri...'!P157</f>
        <v>0</v>
      </c>
      <c r="AV97" s="147">
        <f>'02_203_204 - Socialne pri...'!J37</f>
        <v>0</v>
      </c>
      <c r="AW97" s="147">
        <f>'02_203_204 - Socialne pri...'!J38</f>
        <v>0</v>
      </c>
      <c r="AX97" s="147">
        <f>'02_203_204 - Socialne pri...'!J39</f>
        <v>0</v>
      </c>
      <c r="AY97" s="147">
        <f>'02_203_204 - Socialne pri...'!J40</f>
        <v>0</v>
      </c>
      <c r="AZ97" s="147">
        <f>'02_203_204 - Socialne pri...'!F37</f>
        <v>0</v>
      </c>
      <c r="BA97" s="147">
        <f>'02_203_204 - Socialne pri...'!F38</f>
        <v>0</v>
      </c>
      <c r="BB97" s="147">
        <f>'02_203_204 - Socialne pri...'!F39</f>
        <v>0</v>
      </c>
      <c r="BC97" s="147">
        <f>'02_203_204 - Socialne pri...'!F40</f>
        <v>0</v>
      </c>
      <c r="BD97" s="149">
        <f>'02_203_204 - Socialne pri...'!F41</f>
        <v>0</v>
      </c>
      <c r="BE97" s="4"/>
      <c r="BT97" s="150" t="s">
        <v>91</v>
      </c>
      <c r="BV97" s="150" t="s">
        <v>80</v>
      </c>
      <c r="BW97" s="150" t="s">
        <v>95</v>
      </c>
      <c r="BX97" s="150" t="s">
        <v>86</v>
      </c>
      <c r="CL97" s="150" t="s">
        <v>1</v>
      </c>
    </row>
    <row r="98" s="4" customFormat="1" ht="16.5" customHeight="1">
      <c r="A98" s="141" t="s">
        <v>87</v>
      </c>
      <c r="B98" s="79"/>
      <c r="C98" s="142"/>
      <c r="D98" s="142"/>
      <c r="E98" s="143" t="s">
        <v>96</v>
      </c>
      <c r="F98" s="143"/>
      <c r="G98" s="143"/>
      <c r="H98" s="143"/>
      <c r="I98" s="143"/>
      <c r="J98" s="142"/>
      <c r="K98" s="143" t="s">
        <v>97</v>
      </c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4">
        <f>'03_205 - Socialne priesto...'!J34</f>
        <v>0</v>
      </c>
      <c r="AH98" s="142"/>
      <c r="AI98" s="142"/>
      <c r="AJ98" s="142"/>
      <c r="AK98" s="142"/>
      <c r="AL98" s="142"/>
      <c r="AM98" s="142"/>
      <c r="AN98" s="144">
        <f>SUM(AG98,AT98)</f>
        <v>0</v>
      </c>
      <c r="AO98" s="142"/>
      <c r="AP98" s="142"/>
      <c r="AQ98" s="145" t="s">
        <v>90</v>
      </c>
      <c r="AR98" s="81"/>
      <c r="AS98" s="146">
        <v>0</v>
      </c>
      <c r="AT98" s="147">
        <f>ROUND(SUM(AV98:AW98),2)</f>
        <v>0</v>
      </c>
      <c r="AU98" s="148">
        <f>'03_205 - Socialne priesto...'!P157</f>
        <v>0</v>
      </c>
      <c r="AV98" s="147">
        <f>'03_205 - Socialne priesto...'!J37</f>
        <v>0</v>
      </c>
      <c r="AW98" s="147">
        <f>'03_205 - Socialne priesto...'!J38</f>
        <v>0</v>
      </c>
      <c r="AX98" s="147">
        <f>'03_205 - Socialne priesto...'!J39</f>
        <v>0</v>
      </c>
      <c r="AY98" s="147">
        <f>'03_205 - Socialne priesto...'!J40</f>
        <v>0</v>
      </c>
      <c r="AZ98" s="147">
        <f>'03_205 - Socialne priesto...'!F37</f>
        <v>0</v>
      </c>
      <c r="BA98" s="147">
        <f>'03_205 - Socialne priesto...'!F38</f>
        <v>0</v>
      </c>
      <c r="BB98" s="147">
        <f>'03_205 - Socialne priesto...'!F39</f>
        <v>0</v>
      </c>
      <c r="BC98" s="147">
        <f>'03_205 - Socialne priesto...'!F40</f>
        <v>0</v>
      </c>
      <c r="BD98" s="149">
        <f>'03_205 - Socialne priesto...'!F41</f>
        <v>0</v>
      </c>
      <c r="BE98" s="4"/>
      <c r="BT98" s="150" t="s">
        <v>91</v>
      </c>
      <c r="BV98" s="150" t="s">
        <v>80</v>
      </c>
      <c r="BW98" s="150" t="s">
        <v>98</v>
      </c>
      <c r="BX98" s="150" t="s">
        <v>86</v>
      </c>
      <c r="CL98" s="150" t="s">
        <v>1</v>
      </c>
    </row>
    <row r="99" s="4" customFormat="1" ht="16.5" customHeight="1">
      <c r="A99" s="141" t="s">
        <v>87</v>
      </c>
      <c r="B99" s="79"/>
      <c r="C99" s="142"/>
      <c r="D99" s="142"/>
      <c r="E99" s="143" t="s">
        <v>99</v>
      </c>
      <c r="F99" s="143"/>
      <c r="G99" s="143"/>
      <c r="H99" s="143"/>
      <c r="I99" s="143"/>
      <c r="J99" s="142"/>
      <c r="K99" s="143" t="s">
        <v>100</v>
      </c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4">
        <f>'04_206 - Kuchynka'!J34</f>
        <v>0</v>
      </c>
      <c r="AH99" s="142"/>
      <c r="AI99" s="142"/>
      <c r="AJ99" s="142"/>
      <c r="AK99" s="142"/>
      <c r="AL99" s="142"/>
      <c r="AM99" s="142"/>
      <c r="AN99" s="144">
        <f>SUM(AG99,AT99)</f>
        <v>0</v>
      </c>
      <c r="AO99" s="142"/>
      <c r="AP99" s="142"/>
      <c r="AQ99" s="145" t="s">
        <v>90</v>
      </c>
      <c r="AR99" s="81"/>
      <c r="AS99" s="146">
        <v>0</v>
      </c>
      <c r="AT99" s="147">
        <f>ROUND(SUM(AV99:AW99),2)</f>
        <v>0</v>
      </c>
      <c r="AU99" s="148">
        <f>'04_206 - Kuchynka'!P149</f>
        <v>0</v>
      </c>
      <c r="AV99" s="147">
        <f>'04_206 - Kuchynka'!J37</f>
        <v>0</v>
      </c>
      <c r="AW99" s="147">
        <f>'04_206 - Kuchynka'!J38</f>
        <v>0</v>
      </c>
      <c r="AX99" s="147">
        <f>'04_206 - Kuchynka'!J39</f>
        <v>0</v>
      </c>
      <c r="AY99" s="147">
        <f>'04_206 - Kuchynka'!J40</f>
        <v>0</v>
      </c>
      <c r="AZ99" s="147">
        <f>'04_206 - Kuchynka'!F37</f>
        <v>0</v>
      </c>
      <c r="BA99" s="147">
        <f>'04_206 - Kuchynka'!F38</f>
        <v>0</v>
      </c>
      <c r="BB99" s="147">
        <f>'04_206 - Kuchynka'!F39</f>
        <v>0</v>
      </c>
      <c r="BC99" s="147">
        <f>'04_206 - Kuchynka'!F40</f>
        <v>0</v>
      </c>
      <c r="BD99" s="149">
        <f>'04_206 - Kuchynka'!F41</f>
        <v>0</v>
      </c>
      <c r="BE99" s="4"/>
      <c r="BT99" s="150" t="s">
        <v>91</v>
      </c>
      <c r="BV99" s="150" t="s">
        <v>80</v>
      </c>
      <c r="BW99" s="150" t="s">
        <v>101</v>
      </c>
      <c r="BX99" s="150" t="s">
        <v>86</v>
      </c>
      <c r="CL99" s="150" t="s">
        <v>1</v>
      </c>
    </row>
    <row r="100" s="4" customFormat="1" ht="16.5" customHeight="1">
      <c r="A100" s="141" t="s">
        <v>87</v>
      </c>
      <c r="B100" s="79"/>
      <c r="C100" s="142"/>
      <c r="D100" s="142"/>
      <c r="E100" s="143" t="s">
        <v>102</v>
      </c>
      <c r="F100" s="143"/>
      <c r="G100" s="143"/>
      <c r="H100" s="143"/>
      <c r="I100" s="143"/>
      <c r="J100" s="142"/>
      <c r="K100" s="143" t="s">
        <v>103</v>
      </c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4">
        <f>'05_207 - Kancelária'!J34</f>
        <v>0</v>
      </c>
      <c r="AH100" s="142"/>
      <c r="AI100" s="142"/>
      <c r="AJ100" s="142"/>
      <c r="AK100" s="142"/>
      <c r="AL100" s="142"/>
      <c r="AM100" s="142"/>
      <c r="AN100" s="144">
        <f>SUM(AG100,AT100)</f>
        <v>0</v>
      </c>
      <c r="AO100" s="142"/>
      <c r="AP100" s="142"/>
      <c r="AQ100" s="145" t="s">
        <v>90</v>
      </c>
      <c r="AR100" s="81"/>
      <c r="AS100" s="146">
        <v>0</v>
      </c>
      <c r="AT100" s="147">
        <f>ROUND(SUM(AV100:AW100),2)</f>
        <v>0</v>
      </c>
      <c r="AU100" s="148">
        <f>'05_207 - Kancelária'!P146</f>
        <v>0</v>
      </c>
      <c r="AV100" s="147">
        <f>'05_207 - Kancelária'!J37</f>
        <v>0</v>
      </c>
      <c r="AW100" s="147">
        <f>'05_207 - Kancelária'!J38</f>
        <v>0</v>
      </c>
      <c r="AX100" s="147">
        <f>'05_207 - Kancelária'!J39</f>
        <v>0</v>
      </c>
      <c r="AY100" s="147">
        <f>'05_207 - Kancelária'!J40</f>
        <v>0</v>
      </c>
      <c r="AZ100" s="147">
        <f>'05_207 - Kancelária'!F37</f>
        <v>0</v>
      </c>
      <c r="BA100" s="147">
        <f>'05_207 - Kancelária'!F38</f>
        <v>0</v>
      </c>
      <c r="BB100" s="147">
        <f>'05_207 - Kancelária'!F39</f>
        <v>0</v>
      </c>
      <c r="BC100" s="147">
        <f>'05_207 - Kancelária'!F40</f>
        <v>0</v>
      </c>
      <c r="BD100" s="149">
        <f>'05_207 - Kancelária'!F41</f>
        <v>0</v>
      </c>
      <c r="BE100" s="4"/>
      <c r="BT100" s="150" t="s">
        <v>91</v>
      </c>
      <c r="BV100" s="150" t="s">
        <v>80</v>
      </c>
      <c r="BW100" s="150" t="s">
        <v>104</v>
      </c>
      <c r="BX100" s="150" t="s">
        <v>86</v>
      </c>
      <c r="CL100" s="150" t="s">
        <v>1</v>
      </c>
    </row>
    <row r="101" s="4" customFormat="1" ht="16.5" customHeight="1">
      <c r="A101" s="141" t="s">
        <v>87</v>
      </c>
      <c r="B101" s="79"/>
      <c r="C101" s="142"/>
      <c r="D101" s="142"/>
      <c r="E101" s="143" t="s">
        <v>105</v>
      </c>
      <c r="F101" s="143"/>
      <c r="G101" s="143"/>
      <c r="H101" s="143"/>
      <c r="I101" s="143"/>
      <c r="J101" s="142"/>
      <c r="K101" s="143" t="s">
        <v>106</v>
      </c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4">
        <f>'06_209 - Šatňa'!J34</f>
        <v>0</v>
      </c>
      <c r="AH101" s="142"/>
      <c r="AI101" s="142"/>
      <c r="AJ101" s="142"/>
      <c r="AK101" s="142"/>
      <c r="AL101" s="142"/>
      <c r="AM101" s="142"/>
      <c r="AN101" s="144">
        <f>SUM(AG101,AT101)</f>
        <v>0</v>
      </c>
      <c r="AO101" s="142"/>
      <c r="AP101" s="142"/>
      <c r="AQ101" s="145" t="s">
        <v>90</v>
      </c>
      <c r="AR101" s="81"/>
      <c r="AS101" s="151">
        <v>0</v>
      </c>
      <c r="AT101" s="152">
        <f>ROUND(SUM(AV101:AW101),2)</f>
        <v>0</v>
      </c>
      <c r="AU101" s="153">
        <f>'06_209 - Šatňa'!P146</f>
        <v>0</v>
      </c>
      <c r="AV101" s="152">
        <f>'06_209 - Šatňa'!J37</f>
        <v>0</v>
      </c>
      <c r="AW101" s="152">
        <f>'06_209 - Šatňa'!J38</f>
        <v>0</v>
      </c>
      <c r="AX101" s="152">
        <f>'06_209 - Šatňa'!J39</f>
        <v>0</v>
      </c>
      <c r="AY101" s="152">
        <f>'06_209 - Šatňa'!J40</f>
        <v>0</v>
      </c>
      <c r="AZ101" s="152">
        <f>'06_209 - Šatňa'!F37</f>
        <v>0</v>
      </c>
      <c r="BA101" s="152">
        <f>'06_209 - Šatňa'!F38</f>
        <v>0</v>
      </c>
      <c r="BB101" s="152">
        <f>'06_209 - Šatňa'!F39</f>
        <v>0</v>
      </c>
      <c r="BC101" s="152">
        <f>'06_209 - Šatňa'!F40</f>
        <v>0</v>
      </c>
      <c r="BD101" s="154">
        <f>'06_209 - Šatňa'!F41</f>
        <v>0</v>
      </c>
      <c r="BE101" s="4"/>
      <c r="BT101" s="150" t="s">
        <v>91</v>
      </c>
      <c r="BV101" s="150" t="s">
        <v>80</v>
      </c>
      <c r="BW101" s="150" t="s">
        <v>107</v>
      </c>
      <c r="BX101" s="150" t="s">
        <v>86</v>
      </c>
      <c r="CL101" s="150" t="s">
        <v>1</v>
      </c>
    </row>
    <row r="102">
      <c r="B102" s="22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1"/>
    </row>
    <row r="103" s="2" customFormat="1" ht="30" customHeight="1">
      <c r="A103" s="41"/>
      <c r="B103" s="42"/>
      <c r="C103" s="116" t="s">
        <v>108</v>
      </c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119">
        <f>ROUND(SUM(AG104:AG107), 2)</f>
        <v>0</v>
      </c>
      <c r="AH103" s="119"/>
      <c r="AI103" s="119"/>
      <c r="AJ103" s="119"/>
      <c r="AK103" s="119"/>
      <c r="AL103" s="119"/>
      <c r="AM103" s="119"/>
      <c r="AN103" s="119">
        <f>ROUND(SUM(AN104:AN107), 2)</f>
        <v>0</v>
      </c>
      <c r="AO103" s="119"/>
      <c r="AP103" s="119"/>
      <c r="AQ103" s="155"/>
      <c r="AR103" s="44"/>
      <c r="AS103" s="109" t="s">
        <v>109</v>
      </c>
      <c r="AT103" s="110" t="s">
        <v>110</v>
      </c>
      <c r="AU103" s="110" t="s">
        <v>42</v>
      </c>
      <c r="AV103" s="111" t="s">
        <v>65</v>
      </c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="2" customFormat="1" ht="19.92" customHeight="1">
      <c r="A104" s="41"/>
      <c r="B104" s="42"/>
      <c r="C104" s="43"/>
      <c r="D104" s="156" t="s">
        <v>111</v>
      </c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43"/>
      <c r="AD104" s="43"/>
      <c r="AE104" s="43"/>
      <c r="AF104" s="43"/>
      <c r="AG104" s="157">
        <f>ROUND(AG94 * AS104, 2)</f>
        <v>0</v>
      </c>
      <c r="AH104" s="144"/>
      <c r="AI104" s="144"/>
      <c r="AJ104" s="144"/>
      <c r="AK104" s="144"/>
      <c r="AL104" s="144"/>
      <c r="AM104" s="144"/>
      <c r="AN104" s="144">
        <f>ROUND(AG104 + AV104, 2)</f>
        <v>0</v>
      </c>
      <c r="AO104" s="144"/>
      <c r="AP104" s="144"/>
      <c r="AQ104" s="43"/>
      <c r="AR104" s="44"/>
      <c r="AS104" s="158">
        <v>0</v>
      </c>
      <c r="AT104" s="159" t="s">
        <v>112</v>
      </c>
      <c r="AU104" s="159" t="s">
        <v>43</v>
      </c>
      <c r="AV104" s="149">
        <f>ROUND(IF(AU104="základná",AG104*L32,IF(AU104="znížená",AG104*L33,0)), 2)</f>
        <v>0</v>
      </c>
      <c r="AW104" s="41"/>
      <c r="AX104" s="41"/>
      <c r="AY104" s="41"/>
      <c r="AZ104" s="41"/>
      <c r="BA104" s="41"/>
      <c r="BB104" s="41"/>
      <c r="BC104" s="41"/>
      <c r="BD104" s="41"/>
      <c r="BE104" s="41"/>
      <c r="BV104" s="18" t="s">
        <v>113</v>
      </c>
      <c r="BY104" s="160">
        <f>IF(AU104="základná",AV104,0)</f>
        <v>0</v>
      </c>
      <c r="BZ104" s="160">
        <f>IF(AU104="znížená",AV104,0)</f>
        <v>0</v>
      </c>
      <c r="CA104" s="160">
        <v>0</v>
      </c>
      <c r="CB104" s="160">
        <v>0</v>
      </c>
      <c r="CC104" s="160">
        <v>0</v>
      </c>
      <c r="CD104" s="160">
        <f>IF(AU104="základná",AG104,0)</f>
        <v>0</v>
      </c>
      <c r="CE104" s="160">
        <f>IF(AU104="znížená",AG104,0)</f>
        <v>0</v>
      </c>
      <c r="CF104" s="160">
        <f>IF(AU104="zákl. prenesená",AG104,0)</f>
        <v>0</v>
      </c>
      <c r="CG104" s="160">
        <f>IF(AU104="zníž. prenesená",AG104,0)</f>
        <v>0</v>
      </c>
      <c r="CH104" s="160">
        <f>IF(AU104="nulová",AG104,0)</f>
        <v>0</v>
      </c>
      <c r="CI104" s="18">
        <f>IF(AU104="základná",1,IF(AU104="znížená",2,IF(AU104="zákl. prenesená",4,IF(AU104="zníž. prenesená",5,3))))</f>
        <v>1</v>
      </c>
      <c r="CJ104" s="18">
        <f>IF(AT104="stavebná časť",1,IF(AT104="investičná časť",2,3))</f>
        <v>1</v>
      </c>
      <c r="CK104" s="18" t="str">
        <f>IF(D104="Vyplň vlastné","","x")</f>
        <v>x</v>
      </c>
    </row>
    <row r="105" s="2" customFormat="1" ht="19.92" customHeight="1">
      <c r="A105" s="41"/>
      <c r="B105" s="42"/>
      <c r="C105" s="43"/>
      <c r="D105" s="161" t="s">
        <v>114</v>
      </c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  <c r="AC105" s="43"/>
      <c r="AD105" s="43"/>
      <c r="AE105" s="43"/>
      <c r="AF105" s="43"/>
      <c r="AG105" s="157">
        <f>ROUND(AG94 * AS105, 2)</f>
        <v>0</v>
      </c>
      <c r="AH105" s="144"/>
      <c r="AI105" s="144"/>
      <c r="AJ105" s="144"/>
      <c r="AK105" s="144"/>
      <c r="AL105" s="144"/>
      <c r="AM105" s="144"/>
      <c r="AN105" s="144">
        <f>ROUND(AG105 + AV105, 2)</f>
        <v>0</v>
      </c>
      <c r="AO105" s="144"/>
      <c r="AP105" s="144"/>
      <c r="AQ105" s="43"/>
      <c r="AR105" s="44"/>
      <c r="AS105" s="158">
        <v>0</v>
      </c>
      <c r="AT105" s="159" t="s">
        <v>112</v>
      </c>
      <c r="AU105" s="159" t="s">
        <v>43</v>
      </c>
      <c r="AV105" s="149">
        <f>ROUND(IF(AU105="základná",AG105*L32,IF(AU105="znížená",AG105*L33,0)), 2)</f>
        <v>0</v>
      </c>
      <c r="AW105" s="41"/>
      <c r="AX105" s="41"/>
      <c r="AY105" s="41"/>
      <c r="AZ105" s="41"/>
      <c r="BA105" s="41"/>
      <c r="BB105" s="41"/>
      <c r="BC105" s="41"/>
      <c r="BD105" s="41"/>
      <c r="BE105" s="41"/>
      <c r="BV105" s="18" t="s">
        <v>115</v>
      </c>
      <c r="BY105" s="160">
        <f>IF(AU105="základná",AV105,0)</f>
        <v>0</v>
      </c>
      <c r="BZ105" s="160">
        <f>IF(AU105="znížená",AV105,0)</f>
        <v>0</v>
      </c>
      <c r="CA105" s="160">
        <v>0</v>
      </c>
      <c r="CB105" s="160">
        <v>0</v>
      </c>
      <c r="CC105" s="160">
        <v>0</v>
      </c>
      <c r="CD105" s="160">
        <f>IF(AU105="základná",AG105,0)</f>
        <v>0</v>
      </c>
      <c r="CE105" s="160">
        <f>IF(AU105="znížená",AG105,0)</f>
        <v>0</v>
      </c>
      <c r="CF105" s="160">
        <f>IF(AU105="zákl. prenesená",AG105,0)</f>
        <v>0</v>
      </c>
      <c r="CG105" s="160">
        <f>IF(AU105="zníž. prenesená",AG105,0)</f>
        <v>0</v>
      </c>
      <c r="CH105" s="160">
        <f>IF(AU105="nulová",AG105,0)</f>
        <v>0</v>
      </c>
      <c r="CI105" s="18">
        <f>IF(AU105="základná",1,IF(AU105="znížená",2,IF(AU105="zákl. prenesená",4,IF(AU105="zníž. prenesená",5,3))))</f>
        <v>1</v>
      </c>
      <c r="CJ105" s="18">
        <f>IF(AT105="stavebná časť",1,IF(AT105="investičná časť",2,3))</f>
        <v>1</v>
      </c>
      <c r="CK105" s="18" t="str">
        <f>IF(D105="Vyplň vlastné","","x")</f>
        <v/>
      </c>
    </row>
    <row r="106" s="2" customFormat="1" ht="19.92" customHeight="1">
      <c r="A106" s="41"/>
      <c r="B106" s="42"/>
      <c r="C106" s="43"/>
      <c r="D106" s="161" t="s">
        <v>114</v>
      </c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43"/>
      <c r="AD106" s="43"/>
      <c r="AE106" s="43"/>
      <c r="AF106" s="43"/>
      <c r="AG106" s="157">
        <f>ROUND(AG94 * AS106, 2)</f>
        <v>0</v>
      </c>
      <c r="AH106" s="144"/>
      <c r="AI106" s="144"/>
      <c r="AJ106" s="144"/>
      <c r="AK106" s="144"/>
      <c r="AL106" s="144"/>
      <c r="AM106" s="144"/>
      <c r="AN106" s="144">
        <f>ROUND(AG106 + AV106, 2)</f>
        <v>0</v>
      </c>
      <c r="AO106" s="144"/>
      <c r="AP106" s="144"/>
      <c r="AQ106" s="43"/>
      <c r="AR106" s="44"/>
      <c r="AS106" s="158">
        <v>0</v>
      </c>
      <c r="AT106" s="159" t="s">
        <v>112</v>
      </c>
      <c r="AU106" s="159" t="s">
        <v>43</v>
      </c>
      <c r="AV106" s="149">
        <f>ROUND(IF(AU106="základná",AG106*L32,IF(AU106="znížená",AG106*L33,0)), 2)</f>
        <v>0</v>
      </c>
      <c r="AW106" s="41"/>
      <c r="AX106" s="41"/>
      <c r="AY106" s="41"/>
      <c r="AZ106" s="41"/>
      <c r="BA106" s="41"/>
      <c r="BB106" s="41"/>
      <c r="BC106" s="41"/>
      <c r="BD106" s="41"/>
      <c r="BE106" s="41"/>
      <c r="BV106" s="18" t="s">
        <v>115</v>
      </c>
      <c r="BY106" s="160">
        <f>IF(AU106="základná",AV106,0)</f>
        <v>0</v>
      </c>
      <c r="BZ106" s="160">
        <f>IF(AU106="znížená",AV106,0)</f>
        <v>0</v>
      </c>
      <c r="CA106" s="160">
        <v>0</v>
      </c>
      <c r="CB106" s="160">
        <v>0</v>
      </c>
      <c r="CC106" s="160">
        <v>0</v>
      </c>
      <c r="CD106" s="160">
        <f>IF(AU106="základná",AG106,0)</f>
        <v>0</v>
      </c>
      <c r="CE106" s="160">
        <f>IF(AU106="znížená",AG106,0)</f>
        <v>0</v>
      </c>
      <c r="CF106" s="160">
        <f>IF(AU106="zákl. prenesená",AG106,0)</f>
        <v>0</v>
      </c>
      <c r="CG106" s="160">
        <f>IF(AU106="zníž. prenesená",AG106,0)</f>
        <v>0</v>
      </c>
      <c r="CH106" s="160">
        <f>IF(AU106="nulová",AG106,0)</f>
        <v>0</v>
      </c>
      <c r="CI106" s="18">
        <f>IF(AU106="základná",1,IF(AU106="znížená",2,IF(AU106="zákl. prenesená",4,IF(AU106="zníž. prenesená",5,3))))</f>
        <v>1</v>
      </c>
      <c r="CJ106" s="18">
        <f>IF(AT106="stavebná časť",1,IF(AT106="investičná časť",2,3))</f>
        <v>1</v>
      </c>
      <c r="CK106" s="18" t="str">
        <f>IF(D106="Vyplň vlastné","","x")</f>
        <v/>
      </c>
    </row>
    <row r="107" s="2" customFormat="1" ht="19.92" customHeight="1">
      <c r="A107" s="41"/>
      <c r="B107" s="42"/>
      <c r="C107" s="43"/>
      <c r="D107" s="161" t="s">
        <v>114</v>
      </c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43"/>
      <c r="AD107" s="43"/>
      <c r="AE107" s="43"/>
      <c r="AF107" s="43"/>
      <c r="AG107" s="157">
        <f>ROUND(AG94 * AS107, 2)</f>
        <v>0</v>
      </c>
      <c r="AH107" s="144"/>
      <c r="AI107" s="144"/>
      <c r="AJ107" s="144"/>
      <c r="AK107" s="144"/>
      <c r="AL107" s="144"/>
      <c r="AM107" s="144"/>
      <c r="AN107" s="144">
        <f>ROUND(AG107 + AV107, 2)</f>
        <v>0</v>
      </c>
      <c r="AO107" s="144"/>
      <c r="AP107" s="144"/>
      <c r="AQ107" s="43"/>
      <c r="AR107" s="44"/>
      <c r="AS107" s="162">
        <v>0</v>
      </c>
      <c r="AT107" s="163" t="s">
        <v>112</v>
      </c>
      <c r="AU107" s="163" t="s">
        <v>43</v>
      </c>
      <c r="AV107" s="154">
        <f>ROUND(IF(AU107="základná",AG107*L32,IF(AU107="znížená",AG107*L33,0)), 2)</f>
        <v>0</v>
      </c>
      <c r="AW107" s="41"/>
      <c r="AX107" s="41"/>
      <c r="AY107" s="41"/>
      <c r="AZ107" s="41"/>
      <c r="BA107" s="41"/>
      <c r="BB107" s="41"/>
      <c r="BC107" s="41"/>
      <c r="BD107" s="41"/>
      <c r="BE107" s="41"/>
      <c r="BV107" s="18" t="s">
        <v>115</v>
      </c>
      <c r="BY107" s="160">
        <f>IF(AU107="základná",AV107,0)</f>
        <v>0</v>
      </c>
      <c r="BZ107" s="160">
        <f>IF(AU107="znížená",AV107,0)</f>
        <v>0</v>
      </c>
      <c r="CA107" s="160">
        <v>0</v>
      </c>
      <c r="CB107" s="160">
        <v>0</v>
      </c>
      <c r="CC107" s="160">
        <v>0</v>
      </c>
      <c r="CD107" s="160">
        <f>IF(AU107="základná",AG107,0)</f>
        <v>0</v>
      </c>
      <c r="CE107" s="160">
        <f>IF(AU107="znížená",AG107,0)</f>
        <v>0</v>
      </c>
      <c r="CF107" s="160">
        <f>IF(AU107="zákl. prenesená",AG107,0)</f>
        <v>0</v>
      </c>
      <c r="CG107" s="160">
        <f>IF(AU107="zníž. prenesená",AG107,0)</f>
        <v>0</v>
      </c>
      <c r="CH107" s="160">
        <f>IF(AU107="nulová",AG107,0)</f>
        <v>0</v>
      </c>
      <c r="CI107" s="18">
        <f>IF(AU107="základná",1,IF(AU107="znížená",2,IF(AU107="zákl. prenesená",4,IF(AU107="zníž. prenesená",5,3))))</f>
        <v>1</v>
      </c>
      <c r="CJ107" s="18">
        <f>IF(AT107="stavebná časť",1,IF(AT107="investičná časť",2,3))</f>
        <v>1</v>
      </c>
      <c r="CK107" s="18" t="str">
        <f>IF(D107="Vyplň vlastné","","x")</f>
        <v/>
      </c>
    </row>
    <row r="108" s="2" customFormat="1" ht="10.8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4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  <row r="109" s="2" customFormat="1" ht="30" customHeight="1">
      <c r="A109" s="41"/>
      <c r="B109" s="42"/>
      <c r="C109" s="164" t="s">
        <v>116</v>
      </c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5"/>
      <c r="AG109" s="166">
        <f>ROUND(AG94 + AG103, 2)</f>
        <v>0</v>
      </c>
      <c r="AH109" s="166"/>
      <c r="AI109" s="166"/>
      <c r="AJ109" s="166"/>
      <c r="AK109" s="166"/>
      <c r="AL109" s="166"/>
      <c r="AM109" s="166"/>
      <c r="AN109" s="166">
        <f>ROUND(AN94 + AN103, 2)</f>
        <v>0</v>
      </c>
      <c r="AO109" s="166"/>
      <c r="AP109" s="166"/>
      <c r="AQ109" s="165"/>
      <c r="AR109" s="44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</row>
    <row r="110" s="2" customFormat="1" ht="6.96" customHeight="1">
      <c r="A110" s="41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44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</row>
  </sheetData>
  <sheetProtection sheet="1" formatColumns="0" formatRows="0" objects="1" scenarios="1" spinCount="100000" saltValue="XSBaR0UaGx4FFXQ2Dor8Vrx1cgipApA1wy3Kcgj84c1dWKTcjpylngXFZzH15b8qp1mmLC4YMIGWhNfhZKcm+g==" hashValue="gguJ1/8CM/NM0CNUlUXTH1c5RZ5r7OYhoW308pawSlCr9tcgsGJ0CEYT+uBqNNtB59LMY8shO1o6D79bxUYJOw==" algorithmName="SHA-512" password="C549"/>
  <mergeCells count="84">
    <mergeCell ref="C92:G92"/>
    <mergeCell ref="D107:AB107"/>
    <mergeCell ref="D106:AB106"/>
    <mergeCell ref="D105:AB105"/>
    <mergeCell ref="D104:AB104"/>
    <mergeCell ref="D95:H95"/>
    <mergeCell ref="E101:I101"/>
    <mergeCell ref="E100:I100"/>
    <mergeCell ref="E99:I99"/>
    <mergeCell ref="E97:I97"/>
    <mergeCell ref="E96:I96"/>
    <mergeCell ref="E98:I98"/>
    <mergeCell ref="I92:AF92"/>
    <mergeCell ref="J95:AF95"/>
    <mergeCell ref="K101:AF101"/>
    <mergeCell ref="K99:AF99"/>
    <mergeCell ref="K98:AF98"/>
    <mergeCell ref="K97:AF97"/>
    <mergeCell ref="K100:AF100"/>
    <mergeCell ref="K96:AF96"/>
    <mergeCell ref="L85:AO85"/>
    <mergeCell ref="AG94:AM94"/>
    <mergeCell ref="AG103:AM103"/>
    <mergeCell ref="AG109:AM109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1:AM101"/>
    <mergeCell ref="AG95:AM95"/>
    <mergeCell ref="AG100:AM100"/>
    <mergeCell ref="AG105:AM105"/>
    <mergeCell ref="AG99:AM99"/>
    <mergeCell ref="AG92:AM92"/>
    <mergeCell ref="AG98:AM98"/>
    <mergeCell ref="AG107:AM107"/>
    <mergeCell ref="AG96:AM96"/>
    <mergeCell ref="AG97:AM97"/>
    <mergeCell ref="AG106:AM106"/>
    <mergeCell ref="AG104:AM104"/>
    <mergeCell ref="AM89:AP89"/>
    <mergeCell ref="AM87:AN87"/>
    <mergeCell ref="AM90:AP90"/>
    <mergeCell ref="AN105:AP105"/>
    <mergeCell ref="AN106:AP106"/>
    <mergeCell ref="AN107:AP107"/>
    <mergeCell ref="AN104:AP104"/>
    <mergeCell ref="AN100:AP100"/>
    <mergeCell ref="AN92:AP92"/>
    <mergeCell ref="AN95:AP95"/>
    <mergeCell ref="AN99:AP99"/>
    <mergeCell ref="AN98:AP98"/>
    <mergeCell ref="AN96:AP96"/>
    <mergeCell ref="AN101:AP101"/>
    <mergeCell ref="AN97:AP97"/>
    <mergeCell ref="AS89:AT91"/>
    <mergeCell ref="AN94:AP94"/>
    <mergeCell ref="AN103:AP103"/>
    <mergeCell ref="AN109:AP109"/>
  </mergeCells>
  <dataValidations count="2">
    <dataValidation type="list" allowBlank="1" showInputMessage="1" showErrorMessage="1" error="Povolené sú hodnoty základná, znížená, nulová." sqref="AU103:AU107">
      <formula1>"základná, znížená, nulová"</formula1>
    </dataValidation>
    <dataValidation type="list" allowBlank="1" showInputMessage="1" showErrorMessage="1" error="Povolené sú hodnoty stavebná časť, technologická časť, investičná časť." sqref="AT103:AT107">
      <formula1>"stavebná časť, technologická časť, investičná časť"</formula1>
    </dataValidation>
  </dataValidations>
  <hyperlinks>
    <hyperlink ref="A96" location="'01_202 - Chodba'!C2" display="/"/>
    <hyperlink ref="A97" location="'02_203_204 - Socialne pri...'!C2" display="/"/>
    <hyperlink ref="A98" location="'03_205 - Socialne priesto...'!C2" display="/"/>
    <hyperlink ref="A99" location="'04_206 - Kuchynka'!C2" display="/"/>
    <hyperlink ref="A100" location="'05_207 - Kancelária'!C2" display="/"/>
    <hyperlink ref="A101" location="'06_209 - Šatň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167" t="s">
        <v>117</v>
      </c>
      <c r="BA2" s="167" t="s">
        <v>1</v>
      </c>
      <c r="BB2" s="167" t="s">
        <v>1</v>
      </c>
      <c r="BC2" s="167" t="s">
        <v>118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119</v>
      </c>
      <c r="BA3" s="167" t="s">
        <v>120</v>
      </c>
      <c r="BB3" s="167" t="s">
        <v>1</v>
      </c>
      <c r="BC3" s="167" t="s">
        <v>121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123</v>
      </c>
      <c r="BA4" s="167" t="s">
        <v>124</v>
      </c>
      <c r="BB4" s="167" t="s">
        <v>1</v>
      </c>
      <c r="BC4" s="167" t="s">
        <v>125</v>
      </c>
      <c r="BD4" s="167" t="s">
        <v>91</v>
      </c>
    </row>
    <row r="5" s="1" customFormat="1" ht="6.96" customHeight="1">
      <c r="B5" s="21"/>
      <c r="L5" s="21"/>
      <c r="AZ5" s="167" t="s">
        <v>126</v>
      </c>
      <c r="BA5" s="167" t="s">
        <v>1</v>
      </c>
      <c r="BB5" s="167" t="s">
        <v>1</v>
      </c>
      <c r="BC5" s="167" t="s">
        <v>7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127</v>
      </c>
      <c r="BA6" s="167" t="s">
        <v>1</v>
      </c>
      <c r="BB6" s="167" t="s">
        <v>1</v>
      </c>
      <c r="BC6" s="167" t="s">
        <v>128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129</v>
      </c>
      <c r="BA7" s="167" t="s">
        <v>1</v>
      </c>
      <c r="BB7" s="167" t="s">
        <v>1</v>
      </c>
      <c r="BC7" s="167" t="s">
        <v>130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132</v>
      </c>
      <c r="BA8" s="167" t="s">
        <v>133</v>
      </c>
      <c r="BB8" s="167" t="s">
        <v>1</v>
      </c>
      <c r="BC8" s="167" t="s">
        <v>134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67" t="s">
        <v>136</v>
      </c>
      <c r="BA9" s="167" t="s">
        <v>137</v>
      </c>
      <c r="BB9" s="167" t="s">
        <v>1</v>
      </c>
      <c r="BC9" s="167" t="s">
        <v>138</v>
      </c>
      <c r="BD9" s="167" t="s">
        <v>91</v>
      </c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67" t="s">
        <v>140</v>
      </c>
      <c r="BA10" s="167" t="s">
        <v>1</v>
      </c>
      <c r="BB10" s="167" t="s">
        <v>1</v>
      </c>
      <c r="BC10" s="167" t="s">
        <v>141</v>
      </c>
      <c r="BD10" s="167" t="s">
        <v>91</v>
      </c>
    </row>
    <row r="11" s="2" customFormat="1" ht="16.5" customHeight="1">
      <c r="A11" s="41"/>
      <c r="B11" s="44"/>
      <c r="C11" s="41"/>
      <c r="D11" s="41"/>
      <c r="E11" s="174" t="s">
        <v>142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67" t="s">
        <v>143</v>
      </c>
      <c r="BA11" s="167" t="s">
        <v>120</v>
      </c>
      <c r="BB11" s="167" t="s">
        <v>1</v>
      </c>
      <c r="BC11" s="167" t="s">
        <v>85</v>
      </c>
      <c r="BD11" s="167" t="s">
        <v>91</v>
      </c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J119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ROUND((ROUND((SUM(BE119:BE126) + SUM(BE148:BE318)),  2) + SUM(BE320:BE324)), 2)</f>
        <v>0</v>
      </c>
      <c r="G37" s="189"/>
      <c r="H37" s="189"/>
      <c r="I37" s="190">
        <v>0.23000000000000001</v>
      </c>
      <c r="J37" s="188">
        <f>ROUND((ROUND(((SUM(BE119:BE126) + SUM(BE148:BE318))*I37),  2) + (SUM(BE320:BE324)*I37)),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ROUND((ROUND((SUM(BF119:BF126) + SUM(BF148:BF318)),  2) + SUM(BF320:BF324)), 2)</f>
        <v>0</v>
      </c>
      <c r="G38" s="189"/>
      <c r="H38" s="189"/>
      <c r="I38" s="190">
        <v>0.23000000000000001</v>
      </c>
      <c r="J38" s="188">
        <f>ROUND((ROUND(((SUM(BF119:BF126) + SUM(BF148:BF318))*I38),  2) + (SUM(BF320:BF324)*I38)),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ROUND((ROUND((SUM(BG119:BG126) + SUM(BG148:BG318)),  2) + SUM(BG320:BG324)),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ROUND((ROUND((SUM(BH119:BH126) + SUM(BH148:BH318)),  2) + SUM(BH320:BH324)),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ROUND((ROUND((SUM(BI119:BI126) + SUM(BI148:BI318)),  2) + SUM(BI320:BI324)),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01_202 - Chodba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J148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J149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J150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152</v>
      </c>
      <c r="E101" s="223"/>
      <c r="F101" s="223"/>
      <c r="G101" s="223"/>
      <c r="H101" s="223"/>
      <c r="I101" s="223"/>
      <c r="J101" s="224">
        <f>J166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153</v>
      </c>
      <c r="E102" s="223"/>
      <c r="F102" s="223"/>
      <c r="G102" s="223"/>
      <c r="H102" s="223"/>
      <c r="I102" s="223"/>
      <c r="J102" s="224">
        <f>J186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154</v>
      </c>
      <c r="E103" s="218"/>
      <c r="F103" s="218"/>
      <c r="G103" s="218"/>
      <c r="H103" s="218"/>
      <c r="I103" s="218"/>
      <c r="J103" s="219">
        <f>J188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2"/>
      <c r="D104" s="222" t="s">
        <v>155</v>
      </c>
      <c r="E104" s="223"/>
      <c r="F104" s="223"/>
      <c r="G104" s="223"/>
      <c r="H104" s="223"/>
      <c r="I104" s="223"/>
      <c r="J104" s="224">
        <f>J189</f>
        <v>0</v>
      </c>
      <c r="K104" s="142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2"/>
      <c r="D105" s="222" t="s">
        <v>156</v>
      </c>
      <c r="E105" s="223"/>
      <c r="F105" s="223"/>
      <c r="G105" s="223"/>
      <c r="H105" s="223"/>
      <c r="I105" s="223"/>
      <c r="J105" s="224">
        <f>J199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157</v>
      </c>
      <c r="E106" s="223"/>
      <c r="F106" s="223"/>
      <c r="G106" s="223"/>
      <c r="H106" s="223"/>
      <c r="I106" s="223"/>
      <c r="J106" s="224">
        <f>J204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158</v>
      </c>
      <c r="E107" s="223"/>
      <c r="F107" s="223"/>
      <c r="G107" s="223"/>
      <c r="H107" s="223"/>
      <c r="I107" s="223"/>
      <c r="J107" s="224">
        <f>J218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159</v>
      </c>
      <c r="E108" s="223"/>
      <c r="F108" s="223"/>
      <c r="G108" s="223"/>
      <c r="H108" s="223"/>
      <c r="I108" s="223"/>
      <c r="J108" s="224">
        <f>J237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2"/>
      <c r="D109" s="222" t="s">
        <v>160</v>
      </c>
      <c r="E109" s="223"/>
      <c r="F109" s="223"/>
      <c r="G109" s="223"/>
      <c r="H109" s="223"/>
      <c r="I109" s="223"/>
      <c r="J109" s="224">
        <f>J262</f>
        <v>0</v>
      </c>
      <c r="K109" s="142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2"/>
      <c r="D110" s="222" t="s">
        <v>161</v>
      </c>
      <c r="E110" s="223"/>
      <c r="F110" s="223"/>
      <c r="G110" s="223"/>
      <c r="H110" s="223"/>
      <c r="I110" s="223"/>
      <c r="J110" s="224">
        <f>J271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15"/>
      <c r="C111" s="216"/>
      <c r="D111" s="217" t="s">
        <v>162</v>
      </c>
      <c r="E111" s="218"/>
      <c r="F111" s="218"/>
      <c r="G111" s="218"/>
      <c r="H111" s="218"/>
      <c r="I111" s="218"/>
      <c r="J111" s="219">
        <f>J291</f>
        <v>0</v>
      </c>
      <c r="K111" s="216"/>
      <c r="L111" s="22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21"/>
      <c r="C112" s="142"/>
      <c r="D112" s="222" t="s">
        <v>163</v>
      </c>
      <c r="E112" s="223"/>
      <c r="F112" s="223"/>
      <c r="G112" s="223"/>
      <c r="H112" s="223"/>
      <c r="I112" s="223"/>
      <c r="J112" s="224">
        <f>J292</f>
        <v>0</v>
      </c>
      <c r="K112" s="142"/>
      <c r="L112" s="22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15"/>
      <c r="C113" s="216"/>
      <c r="D113" s="217" t="s">
        <v>164</v>
      </c>
      <c r="E113" s="218"/>
      <c r="F113" s="218"/>
      <c r="G113" s="218"/>
      <c r="H113" s="218"/>
      <c r="I113" s="218"/>
      <c r="J113" s="219">
        <f>J307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215"/>
      <c r="C114" s="216"/>
      <c r="D114" s="217" t="s">
        <v>165</v>
      </c>
      <c r="E114" s="218"/>
      <c r="F114" s="218"/>
      <c r="G114" s="218"/>
      <c r="H114" s="218"/>
      <c r="I114" s="218"/>
      <c r="J114" s="219">
        <f>J309</f>
        <v>0</v>
      </c>
      <c r="K114" s="216"/>
      <c r="L114" s="22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215"/>
      <c r="C115" s="216"/>
      <c r="D115" s="217" t="s">
        <v>166</v>
      </c>
      <c r="E115" s="218"/>
      <c r="F115" s="218"/>
      <c r="G115" s="218"/>
      <c r="H115" s="218"/>
      <c r="I115" s="218"/>
      <c r="J115" s="219">
        <f>J315</f>
        <v>0</v>
      </c>
      <c r="K115" s="216"/>
      <c r="L115" s="22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1.84" customHeight="1">
      <c r="A116" s="9"/>
      <c r="B116" s="215"/>
      <c r="C116" s="216"/>
      <c r="D116" s="226" t="s">
        <v>167</v>
      </c>
      <c r="E116" s="216"/>
      <c r="F116" s="216"/>
      <c r="G116" s="216"/>
      <c r="H116" s="216"/>
      <c r="I116" s="216"/>
      <c r="J116" s="227">
        <f>J319</f>
        <v>0</v>
      </c>
      <c r="K116" s="216"/>
      <c r="L116" s="22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41"/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72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6.96" customHeigh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9.28" customHeight="1">
      <c r="A119" s="41"/>
      <c r="B119" s="42"/>
      <c r="C119" s="214" t="s">
        <v>168</v>
      </c>
      <c r="D119" s="43"/>
      <c r="E119" s="43"/>
      <c r="F119" s="43"/>
      <c r="G119" s="43"/>
      <c r="H119" s="43"/>
      <c r="I119" s="43"/>
      <c r="J119" s="228">
        <f>ROUND(J120 + J121 + J122 + J123 + J124 + J125,2)</f>
        <v>0</v>
      </c>
      <c r="K119" s="43"/>
      <c r="L119" s="72"/>
      <c r="N119" s="229" t="s">
        <v>42</v>
      </c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18" customHeight="1">
      <c r="A120" s="41"/>
      <c r="B120" s="42"/>
      <c r="C120" s="43"/>
      <c r="D120" s="161" t="s">
        <v>169</v>
      </c>
      <c r="E120" s="156"/>
      <c r="F120" s="156"/>
      <c r="G120" s="43"/>
      <c r="H120" s="43"/>
      <c r="I120" s="43"/>
      <c r="J120" s="157">
        <v>0</v>
      </c>
      <c r="K120" s="43"/>
      <c r="L120" s="230"/>
      <c r="M120" s="231"/>
      <c r="N120" s="232" t="s">
        <v>44</v>
      </c>
      <c r="O120" s="231"/>
      <c r="P120" s="231"/>
      <c r="Q120" s="231"/>
      <c r="R120" s="231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1"/>
      <c r="AG120" s="231"/>
      <c r="AH120" s="231"/>
      <c r="AI120" s="231"/>
      <c r="AJ120" s="231"/>
      <c r="AK120" s="231"/>
      <c r="AL120" s="231"/>
      <c r="AM120" s="231"/>
      <c r="AN120" s="231"/>
      <c r="AO120" s="231"/>
      <c r="AP120" s="231"/>
      <c r="AQ120" s="231"/>
      <c r="AR120" s="231"/>
      <c r="AS120" s="231"/>
      <c r="AT120" s="231"/>
      <c r="AU120" s="231"/>
      <c r="AV120" s="231"/>
      <c r="AW120" s="231"/>
      <c r="AX120" s="231"/>
      <c r="AY120" s="234" t="s">
        <v>170</v>
      </c>
      <c r="AZ120" s="231"/>
      <c r="BA120" s="231"/>
      <c r="BB120" s="231"/>
      <c r="BC120" s="231"/>
      <c r="BD120" s="231"/>
      <c r="BE120" s="235">
        <f>IF(N120="základná",J120,0)</f>
        <v>0</v>
      </c>
      <c r="BF120" s="235">
        <f>IF(N120="znížená",J120,0)</f>
        <v>0</v>
      </c>
      <c r="BG120" s="235">
        <f>IF(N120="zákl. prenesená",J120,0)</f>
        <v>0</v>
      </c>
      <c r="BH120" s="235">
        <f>IF(N120="zníž. prenesená",J120,0)</f>
        <v>0</v>
      </c>
      <c r="BI120" s="235">
        <f>IF(N120="nulová",J120,0)</f>
        <v>0</v>
      </c>
      <c r="BJ120" s="234" t="s">
        <v>91</v>
      </c>
      <c r="BK120" s="231"/>
      <c r="BL120" s="231"/>
      <c r="BM120" s="231"/>
    </row>
    <row r="121" s="2" customFormat="1" ht="18" customHeight="1">
      <c r="A121" s="41"/>
      <c r="B121" s="42"/>
      <c r="C121" s="43"/>
      <c r="D121" s="161" t="s">
        <v>171</v>
      </c>
      <c r="E121" s="156"/>
      <c r="F121" s="156"/>
      <c r="G121" s="43"/>
      <c r="H121" s="43"/>
      <c r="I121" s="43"/>
      <c r="J121" s="157">
        <v>0</v>
      </c>
      <c r="K121" s="43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170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91</v>
      </c>
      <c r="BK121" s="231"/>
      <c r="BL121" s="231"/>
      <c r="BM121" s="231"/>
    </row>
    <row r="122" s="2" customFormat="1" ht="18" customHeight="1">
      <c r="A122" s="41"/>
      <c r="B122" s="42"/>
      <c r="C122" s="43"/>
      <c r="D122" s="161" t="s">
        <v>172</v>
      </c>
      <c r="E122" s="156"/>
      <c r="F122" s="156"/>
      <c r="G122" s="43"/>
      <c r="H122" s="43"/>
      <c r="I122" s="43"/>
      <c r="J122" s="157">
        <v>0</v>
      </c>
      <c r="K122" s="43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170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91</v>
      </c>
      <c r="BK122" s="231"/>
      <c r="BL122" s="231"/>
      <c r="BM122" s="231"/>
    </row>
    <row r="123" s="2" customFormat="1" ht="18" customHeight="1">
      <c r="A123" s="41"/>
      <c r="B123" s="42"/>
      <c r="C123" s="43"/>
      <c r="D123" s="161" t="s">
        <v>173</v>
      </c>
      <c r="E123" s="156"/>
      <c r="F123" s="156"/>
      <c r="G123" s="43"/>
      <c r="H123" s="43"/>
      <c r="I123" s="43"/>
      <c r="J123" s="157">
        <v>0</v>
      </c>
      <c r="K123" s="43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170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91</v>
      </c>
      <c r="BK123" s="231"/>
      <c r="BL123" s="231"/>
      <c r="BM123" s="231"/>
    </row>
    <row r="124" s="2" customFormat="1" ht="18" customHeight="1">
      <c r="A124" s="41"/>
      <c r="B124" s="42"/>
      <c r="C124" s="43"/>
      <c r="D124" s="161" t="s">
        <v>174</v>
      </c>
      <c r="E124" s="156"/>
      <c r="F124" s="156"/>
      <c r="G124" s="43"/>
      <c r="H124" s="43"/>
      <c r="I124" s="43"/>
      <c r="J124" s="157">
        <v>0</v>
      </c>
      <c r="K124" s="43"/>
      <c r="L124" s="230"/>
      <c r="M124" s="231"/>
      <c r="N124" s="232" t="s">
        <v>44</v>
      </c>
      <c r="O124" s="231"/>
      <c r="P124" s="231"/>
      <c r="Q124" s="231"/>
      <c r="R124" s="231"/>
      <c r="S124" s="233"/>
      <c r="T124" s="233"/>
      <c r="U124" s="233"/>
      <c r="V124" s="233"/>
      <c r="W124" s="233"/>
      <c r="X124" s="233"/>
      <c r="Y124" s="233"/>
      <c r="Z124" s="233"/>
      <c r="AA124" s="233"/>
      <c r="AB124" s="233"/>
      <c r="AC124" s="233"/>
      <c r="AD124" s="233"/>
      <c r="AE124" s="233"/>
      <c r="AF124" s="231"/>
      <c r="AG124" s="231"/>
      <c r="AH124" s="231"/>
      <c r="AI124" s="231"/>
      <c r="AJ124" s="231"/>
      <c r="AK124" s="231"/>
      <c r="AL124" s="231"/>
      <c r="AM124" s="231"/>
      <c r="AN124" s="231"/>
      <c r="AO124" s="231"/>
      <c r="AP124" s="231"/>
      <c r="AQ124" s="231"/>
      <c r="AR124" s="231"/>
      <c r="AS124" s="231"/>
      <c r="AT124" s="231"/>
      <c r="AU124" s="231"/>
      <c r="AV124" s="231"/>
      <c r="AW124" s="231"/>
      <c r="AX124" s="231"/>
      <c r="AY124" s="234" t="s">
        <v>170</v>
      </c>
      <c r="AZ124" s="231"/>
      <c r="BA124" s="231"/>
      <c r="BB124" s="231"/>
      <c r="BC124" s="231"/>
      <c r="BD124" s="231"/>
      <c r="BE124" s="235">
        <f>IF(N124="základná",J124,0)</f>
        <v>0</v>
      </c>
      <c r="BF124" s="235">
        <f>IF(N124="znížená",J124,0)</f>
        <v>0</v>
      </c>
      <c r="BG124" s="235">
        <f>IF(N124="zákl. prenesená",J124,0)</f>
        <v>0</v>
      </c>
      <c r="BH124" s="235">
        <f>IF(N124="zníž. prenesená",J124,0)</f>
        <v>0</v>
      </c>
      <c r="BI124" s="235">
        <f>IF(N124="nulová",J124,0)</f>
        <v>0</v>
      </c>
      <c r="BJ124" s="234" t="s">
        <v>91</v>
      </c>
      <c r="BK124" s="231"/>
      <c r="BL124" s="231"/>
      <c r="BM124" s="231"/>
    </row>
    <row r="125" s="2" customFormat="1" ht="18" customHeight="1">
      <c r="A125" s="41"/>
      <c r="B125" s="42"/>
      <c r="C125" s="43"/>
      <c r="D125" s="156" t="s">
        <v>175</v>
      </c>
      <c r="E125" s="43"/>
      <c r="F125" s="43"/>
      <c r="G125" s="43"/>
      <c r="H125" s="43"/>
      <c r="I125" s="43"/>
      <c r="J125" s="157">
        <f>ROUND(J32*T125,2)</f>
        <v>0</v>
      </c>
      <c r="K125" s="43"/>
      <c r="L125" s="230"/>
      <c r="M125" s="231"/>
      <c r="N125" s="232" t="s">
        <v>44</v>
      </c>
      <c r="O125" s="231"/>
      <c r="P125" s="231"/>
      <c r="Q125" s="231"/>
      <c r="R125" s="231"/>
      <c r="S125" s="233"/>
      <c r="T125" s="233"/>
      <c r="U125" s="233"/>
      <c r="V125" s="233"/>
      <c r="W125" s="233"/>
      <c r="X125" s="233"/>
      <c r="Y125" s="233"/>
      <c r="Z125" s="233"/>
      <c r="AA125" s="233"/>
      <c r="AB125" s="233"/>
      <c r="AC125" s="233"/>
      <c r="AD125" s="233"/>
      <c r="AE125" s="233"/>
      <c r="AF125" s="231"/>
      <c r="AG125" s="231"/>
      <c r="AH125" s="231"/>
      <c r="AI125" s="231"/>
      <c r="AJ125" s="231"/>
      <c r="AK125" s="231"/>
      <c r="AL125" s="231"/>
      <c r="AM125" s="231"/>
      <c r="AN125" s="231"/>
      <c r="AO125" s="231"/>
      <c r="AP125" s="231"/>
      <c r="AQ125" s="231"/>
      <c r="AR125" s="231"/>
      <c r="AS125" s="231"/>
      <c r="AT125" s="231"/>
      <c r="AU125" s="231"/>
      <c r="AV125" s="231"/>
      <c r="AW125" s="231"/>
      <c r="AX125" s="231"/>
      <c r="AY125" s="234" t="s">
        <v>176</v>
      </c>
      <c r="AZ125" s="231"/>
      <c r="BA125" s="231"/>
      <c r="BB125" s="231"/>
      <c r="BC125" s="231"/>
      <c r="BD125" s="231"/>
      <c r="BE125" s="235">
        <f>IF(N125="základná",J125,0)</f>
        <v>0</v>
      </c>
      <c r="BF125" s="235">
        <f>IF(N125="znížená",J125,0)</f>
        <v>0</v>
      </c>
      <c r="BG125" s="235">
        <f>IF(N125="zákl. prenesená",J125,0)</f>
        <v>0</v>
      </c>
      <c r="BH125" s="235">
        <f>IF(N125="zníž. prenesená",J125,0)</f>
        <v>0</v>
      </c>
      <c r="BI125" s="235">
        <f>IF(N125="nulová",J125,0)</f>
        <v>0</v>
      </c>
      <c r="BJ125" s="234" t="s">
        <v>91</v>
      </c>
      <c r="BK125" s="231"/>
      <c r="BL125" s="231"/>
      <c r="BM125" s="231"/>
    </row>
    <row r="126" s="2" customForma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29.28" customHeight="1">
      <c r="A127" s="41"/>
      <c r="B127" s="42"/>
      <c r="C127" s="164" t="s">
        <v>116</v>
      </c>
      <c r="D127" s="165"/>
      <c r="E127" s="165"/>
      <c r="F127" s="165"/>
      <c r="G127" s="165"/>
      <c r="H127" s="165"/>
      <c r="I127" s="165"/>
      <c r="J127" s="166">
        <f>ROUND(J98+J119,2)</f>
        <v>0</v>
      </c>
      <c r="K127" s="165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6.96" customHeight="1">
      <c r="A128" s="41"/>
      <c r="B128" s="75"/>
      <c r="C128" s="76"/>
      <c r="D128" s="76"/>
      <c r="E128" s="76"/>
      <c r="F128" s="76"/>
      <c r="G128" s="76"/>
      <c r="H128" s="76"/>
      <c r="I128" s="76"/>
      <c r="J128" s="76"/>
      <c r="K128" s="76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32" s="2" customFormat="1" ht="6.96" customHeight="1">
      <c r="A132" s="41"/>
      <c r="B132" s="77"/>
      <c r="C132" s="78"/>
      <c r="D132" s="78"/>
      <c r="E132" s="78"/>
      <c r="F132" s="78"/>
      <c r="G132" s="78"/>
      <c r="H132" s="78"/>
      <c r="I132" s="78"/>
      <c r="J132" s="78"/>
      <c r="K132" s="78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24.96" customHeight="1">
      <c r="A133" s="41"/>
      <c r="B133" s="42"/>
      <c r="C133" s="24" t="s">
        <v>177</v>
      </c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6.96" customHeight="1">
      <c r="A134" s="41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2" customHeight="1">
      <c r="A135" s="41"/>
      <c r="B135" s="42"/>
      <c r="C135" s="33" t="s">
        <v>15</v>
      </c>
      <c r="D135" s="43"/>
      <c r="E135" s="43"/>
      <c r="F135" s="43"/>
      <c r="G135" s="43"/>
      <c r="H135" s="4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6.5" customHeight="1">
      <c r="A136" s="41"/>
      <c r="B136" s="42"/>
      <c r="C136" s="43"/>
      <c r="D136" s="43"/>
      <c r="E136" s="211" t="str">
        <f>E7</f>
        <v>Depo Jurajov Dvor</v>
      </c>
      <c r="F136" s="33"/>
      <c r="G136" s="33"/>
      <c r="H136" s="3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1" customFormat="1" ht="12" customHeight="1">
      <c r="B137" s="22"/>
      <c r="C137" s="33" t="s">
        <v>131</v>
      </c>
      <c r="D137" s="23"/>
      <c r="E137" s="23"/>
      <c r="F137" s="23"/>
      <c r="G137" s="23"/>
      <c r="H137" s="23"/>
      <c r="I137" s="23"/>
      <c r="J137" s="23"/>
      <c r="K137" s="23"/>
      <c r="L137" s="21"/>
    </row>
    <row r="138" s="2" customFormat="1" ht="16.5" customHeight="1">
      <c r="A138" s="41"/>
      <c r="B138" s="42"/>
      <c r="C138" s="43"/>
      <c r="D138" s="43"/>
      <c r="E138" s="211" t="s">
        <v>135</v>
      </c>
      <c r="F138" s="43"/>
      <c r="G138" s="43"/>
      <c r="H138" s="43"/>
      <c r="I138" s="43"/>
      <c r="J138" s="43"/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12" customHeight="1">
      <c r="A139" s="41"/>
      <c r="B139" s="42"/>
      <c r="C139" s="33" t="s">
        <v>139</v>
      </c>
      <c r="D139" s="43"/>
      <c r="E139" s="43"/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6.5" customHeight="1">
      <c r="A140" s="41"/>
      <c r="B140" s="42"/>
      <c r="C140" s="43"/>
      <c r="D140" s="43"/>
      <c r="E140" s="85" t="str">
        <f>E11</f>
        <v>01_202 - Chodba</v>
      </c>
      <c r="F140" s="43"/>
      <c r="G140" s="43"/>
      <c r="H140" s="43"/>
      <c r="I140" s="43"/>
      <c r="J140" s="43"/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2" customHeight="1">
      <c r="A142" s="41"/>
      <c r="B142" s="42"/>
      <c r="C142" s="33" t="s">
        <v>19</v>
      </c>
      <c r="D142" s="43"/>
      <c r="E142" s="43"/>
      <c r="F142" s="28" t="str">
        <f>F14</f>
        <v>Bratislava</v>
      </c>
      <c r="G142" s="43"/>
      <c r="H142" s="43"/>
      <c r="I142" s="33" t="s">
        <v>21</v>
      </c>
      <c r="J142" s="88" t="str">
        <f>IF(J14="","",J14)</f>
        <v>13. 2. 2025</v>
      </c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6.96" customHeight="1">
      <c r="A143" s="41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5.15" customHeight="1">
      <c r="A144" s="41"/>
      <c r="B144" s="42"/>
      <c r="C144" s="33" t="s">
        <v>23</v>
      </c>
      <c r="D144" s="43"/>
      <c r="E144" s="43"/>
      <c r="F144" s="28" t="str">
        <f>E17</f>
        <v>Dopravný podnik Bratislava, akciová spoločnosť</v>
      </c>
      <c r="G144" s="43"/>
      <c r="H144" s="43"/>
      <c r="I144" s="33" t="s">
        <v>31</v>
      </c>
      <c r="J144" s="37" t="str">
        <f>E23</f>
        <v xml:space="preserve"> </v>
      </c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15.15" customHeight="1">
      <c r="A145" s="41"/>
      <c r="B145" s="42"/>
      <c r="C145" s="33" t="s">
        <v>29</v>
      </c>
      <c r="D145" s="43"/>
      <c r="E145" s="43"/>
      <c r="F145" s="28" t="str">
        <f>IF(E20="","",E20)</f>
        <v>Vyplň údaj</v>
      </c>
      <c r="G145" s="43"/>
      <c r="H145" s="43"/>
      <c r="I145" s="33" t="s">
        <v>34</v>
      </c>
      <c r="J145" s="37" t="str">
        <f>E26</f>
        <v xml:space="preserve"> </v>
      </c>
      <c r="K145" s="43"/>
      <c r="L145" s="72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2" customFormat="1" ht="10.32" customHeight="1">
      <c r="A146" s="41"/>
      <c r="B146" s="42"/>
      <c r="C146" s="43"/>
      <c r="D146" s="43"/>
      <c r="E146" s="43"/>
      <c r="F146" s="43"/>
      <c r="G146" s="43"/>
      <c r="H146" s="43"/>
      <c r="I146" s="43"/>
      <c r="J146" s="43"/>
      <c r="K146" s="43"/>
      <c r="L146" s="72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  <row r="147" s="11" customFormat="1" ht="29.28" customHeight="1">
      <c r="A147" s="236"/>
      <c r="B147" s="237"/>
      <c r="C147" s="238" t="s">
        <v>178</v>
      </c>
      <c r="D147" s="239" t="s">
        <v>63</v>
      </c>
      <c r="E147" s="239" t="s">
        <v>59</v>
      </c>
      <c r="F147" s="239" t="s">
        <v>60</v>
      </c>
      <c r="G147" s="239" t="s">
        <v>179</v>
      </c>
      <c r="H147" s="239" t="s">
        <v>180</v>
      </c>
      <c r="I147" s="239" t="s">
        <v>181</v>
      </c>
      <c r="J147" s="240" t="s">
        <v>147</v>
      </c>
      <c r="K147" s="241" t="s">
        <v>182</v>
      </c>
      <c r="L147" s="242"/>
      <c r="M147" s="109" t="s">
        <v>1</v>
      </c>
      <c r="N147" s="110" t="s">
        <v>42</v>
      </c>
      <c r="O147" s="110" t="s">
        <v>183</v>
      </c>
      <c r="P147" s="110" t="s">
        <v>184</v>
      </c>
      <c r="Q147" s="110" t="s">
        <v>185</v>
      </c>
      <c r="R147" s="110" t="s">
        <v>186</v>
      </c>
      <c r="S147" s="110" t="s">
        <v>187</v>
      </c>
      <c r="T147" s="111" t="s">
        <v>188</v>
      </c>
      <c r="U147" s="236"/>
      <c r="V147" s="236"/>
      <c r="W147" s="236"/>
      <c r="X147" s="236"/>
      <c r="Y147" s="236"/>
      <c r="Z147" s="236"/>
      <c r="AA147" s="236"/>
      <c r="AB147" s="236"/>
      <c r="AC147" s="236"/>
      <c r="AD147" s="236"/>
      <c r="AE147" s="236"/>
    </row>
    <row r="148" s="2" customFormat="1" ht="22.8" customHeight="1">
      <c r="A148" s="41"/>
      <c r="B148" s="42"/>
      <c r="C148" s="116" t="s">
        <v>144</v>
      </c>
      <c r="D148" s="43"/>
      <c r="E148" s="43"/>
      <c r="F148" s="43"/>
      <c r="G148" s="43"/>
      <c r="H148" s="43"/>
      <c r="I148" s="43"/>
      <c r="J148" s="243">
        <f>BK148</f>
        <v>0</v>
      </c>
      <c r="K148" s="43"/>
      <c r="L148" s="44"/>
      <c r="M148" s="112"/>
      <c r="N148" s="244"/>
      <c r="O148" s="113"/>
      <c r="P148" s="245">
        <f>P149+P188+P291+P307+P309+P315+P319</f>
        <v>0</v>
      </c>
      <c r="Q148" s="113"/>
      <c r="R148" s="245">
        <f>R149+R188+R291+R307+R309+R315+R319</f>
        <v>1.6499748647000001</v>
      </c>
      <c r="S148" s="113"/>
      <c r="T148" s="246">
        <f>T149+T188+T291+T307+T309+T315+T319</f>
        <v>0.2759665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8" t="s">
        <v>77</v>
      </c>
      <c r="AU148" s="18" t="s">
        <v>149</v>
      </c>
      <c r="BK148" s="247">
        <f>BK149+BK188+BK291+BK307+BK309+BK315+BK319</f>
        <v>0</v>
      </c>
    </row>
    <row r="149" s="12" customFormat="1" ht="25.92" customHeight="1">
      <c r="A149" s="12"/>
      <c r="B149" s="248"/>
      <c r="C149" s="249"/>
      <c r="D149" s="250" t="s">
        <v>77</v>
      </c>
      <c r="E149" s="251" t="s">
        <v>189</v>
      </c>
      <c r="F149" s="251" t="s">
        <v>190</v>
      </c>
      <c r="G149" s="249"/>
      <c r="H149" s="249"/>
      <c r="I149" s="252"/>
      <c r="J149" s="227">
        <f>BK149</f>
        <v>0</v>
      </c>
      <c r="K149" s="249"/>
      <c r="L149" s="253"/>
      <c r="M149" s="254"/>
      <c r="N149" s="255"/>
      <c r="O149" s="255"/>
      <c r="P149" s="256">
        <f>P150+P166+P186</f>
        <v>0</v>
      </c>
      <c r="Q149" s="255"/>
      <c r="R149" s="256">
        <f>R150+R166+R186</f>
        <v>0.82357637130000005</v>
      </c>
      <c r="S149" s="255"/>
      <c r="T149" s="257">
        <f>T150+T166+T186</f>
        <v>0.192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58" t="s">
        <v>85</v>
      </c>
      <c r="AT149" s="259" t="s">
        <v>77</v>
      </c>
      <c r="AU149" s="259" t="s">
        <v>78</v>
      </c>
      <c r="AY149" s="258" t="s">
        <v>191</v>
      </c>
      <c r="BK149" s="260">
        <f>BK150+BK166+BK186</f>
        <v>0</v>
      </c>
    </row>
    <row r="150" s="12" customFormat="1" ht="22.8" customHeight="1">
      <c r="A150" s="12"/>
      <c r="B150" s="248"/>
      <c r="C150" s="249"/>
      <c r="D150" s="250" t="s">
        <v>77</v>
      </c>
      <c r="E150" s="261" t="s">
        <v>192</v>
      </c>
      <c r="F150" s="261" t="s">
        <v>193</v>
      </c>
      <c r="G150" s="249"/>
      <c r="H150" s="249"/>
      <c r="I150" s="252"/>
      <c r="J150" s="262">
        <f>BK150</f>
        <v>0</v>
      </c>
      <c r="K150" s="249"/>
      <c r="L150" s="253"/>
      <c r="M150" s="254"/>
      <c r="N150" s="255"/>
      <c r="O150" s="255"/>
      <c r="P150" s="256">
        <f>SUM(P151:P165)</f>
        <v>0</v>
      </c>
      <c r="Q150" s="255"/>
      <c r="R150" s="256">
        <f>SUM(R151:R165)</f>
        <v>0.68806647630000006</v>
      </c>
      <c r="S150" s="255"/>
      <c r="T150" s="257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8" t="s">
        <v>85</v>
      </c>
      <c r="AT150" s="259" t="s">
        <v>77</v>
      </c>
      <c r="AU150" s="259" t="s">
        <v>85</v>
      </c>
      <c r="AY150" s="258" t="s">
        <v>191</v>
      </c>
      <c r="BK150" s="260">
        <f>SUM(BK151:BK165)</f>
        <v>0</v>
      </c>
    </row>
    <row r="151" s="2" customFormat="1" ht="24.15" customHeight="1">
      <c r="A151" s="41"/>
      <c r="B151" s="42"/>
      <c r="C151" s="263" t="s">
        <v>85</v>
      </c>
      <c r="D151" s="263" t="s">
        <v>194</v>
      </c>
      <c r="E151" s="264" t="s">
        <v>195</v>
      </c>
      <c r="F151" s="265" t="s">
        <v>196</v>
      </c>
      <c r="G151" s="266" t="s">
        <v>197</v>
      </c>
      <c r="H151" s="267">
        <v>13.529999999999999</v>
      </c>
      <c r="I151" s="268"/>
      <c r="J151" s="269">
        <f>ROUND(I151*H151,2)</f>
        <v>0</v>
      </c>
      <c r="K151" s="270"/>
      <c r="L151" s="44"/>
      <c r="M151" s="271" t="s">
        <v>1</v>
      </c>
      <c r="N151" s="272" t="s">
        <v>44</v>
      </c>
      <c r="O151" s="100"/>
      <c r="P151" s="273">
        <f>O151*H151</f>
        <v>0</v>
      </c>
      <c r="Q151" s="273">
        <v>0.00020471000000000001</v>
      </c>
      <c r="R151" s="273">
        <f>Q151*H151</f>
        <v>0.0027697262999999998</v>
      </c>
      <c r="S151" s="273">
        <v>0</v>
      </c>
      <c r="T151" s="274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5" t="s">
        <v>198</v>
      </c>
      <c r="AT151" s="275" t="s">
        <v>194</v>
      </c>
      <c r="AU151" s="275" t="s">
        <v>91</v>
      </c>
      <c r="AY151" s="18" t="s">
        <v>191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8" t="s">
        <v>91</v>
      </c>
      <c r="BK151" s="160">
        <f>ROUND(I151*H151,2)</f>
        <v>0</v>
      </c>
      <c r="BL151" s="18" t="s">
        <v>198</v>
      </c>
      <c r="BM151" s="275" t="s">
        <v>199</v>
      </c>
    </row>
    <row r="152" s="13" customFormat="1">
      <c r="A152" s="13"/>
      <c r="B152" s="276"/>
      <c r="C152" s="277"/>
      <c r="D152" s="278" t="s">
        <v>200</v>
      </c>
      <c r="E152" s="279" t="s">
        <v>1</v>
      </c>
      <c r="F152" s="280" t="s">
        <v>201</v>
      </c>
      <c r="G152" s="277"/>
      <c r="H152" s="281">
        <v>7.3799999999999999</v>
      </c>
      <c r="I152" s="282"/>
      <c r="J152" s="277"/>
      <c r="K152" s="277"/>
      <c r="L152" s="283"/>
      <c r="M152" s="284"/>
      <c r="N152" s="285"/>
      <c r="O152" s="285"/>
      <c r="P152" s="285"/>
      <c r="Q152" s="285"/>
      <c r="R152" s="285"/>
      <c r="S152" s="285"/>
      <c r="T152" s="28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87" t="s">
        <v>200</v>
      </c>
      <c r="AU152" s="287" t="s">
        <v>91</v>
      </c>
      <c r="AV152" s="13" t="s">
        <v>91</v>
      </c>
      <c r="AW152" s="13" t="s">
        <v>33</v>
      </c>
      <c r="AX152" s="13" t="s">
        <v>78</v>
      </c>
      <c r="AY152" s="287" t="s">
        <v>191</v>
      </c>
    </row>
    <row r="153" s="13" customFormat="1">
      <c r="A153" s="13"/>
      <c r="B153" s="276"/>
      <c r="C153" s="277"/>
      <c r="D153" s="278" t="s">
        <v>200</v>
      </c>
      <c r="E153" s="279" t="s">
        <v>1</v>
      </c>
      <c r="F153" s="280" t="s">
        <v>202</v>
      </c>
      <c r="G153" s="277"/>
      <c r="H153" s="281">
        <v>2.8700000000000001</v>
      </c>
      <c r="I153" s="282"/>
      <c r="J153" s="277"/>
      <c r="K153" s="277"/>
      <c r="L153" s="283"/>
      <c r="M153" s="284"/>
      <c r="N153" s="285"/>
      <c r="O153" s="285"/>
      <c r="P153" s="285"/>
      <c r="Q153" s="285"/>
      <c r="R153" s="285"/>
      <c r="S153" s="285"/>
      <c r="T153" s="2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7" t="s">
        <v>200</v>
      </c>
      <c r="AU153" s="287" t="s">
        <v>91</v>
      </c>
      <c r="AV153" s="13" t="s">
        <v>91</v>
      </c>
      <c r="AW153" s="13" t="s">
        <v>33</v>
      </c>
      <c r="AX153" s="13" t="s">
        <v>78</v>
      </c>
      <c r="AY153" s="287" t="s">
        <v>191</v>
      </c>
    </row>
    <row r="154" s="13" customFormat="1">
      <c r="A154" s="13"/>
      <c r="B154" s="276"/>
      <c r="C154" s="277"/>
      <c r="D154" s="278" t="s">
        <v>200</v>
      </c>
      <c r="E154" s="279" t="s">
        <v>1</v>
      </c>
      <c r="F154" s="280" t="s">
        <v>203</v>
      </c>
      <c r="G154" s="277"/>
      <c r="H154" s="281">
        <v>3.2799999999999998</v>
      </c>
      <c r="I154" s="282"/>
      <c r="J154" s="277"/>
      <c r="K154" s="277"/>
      <c r="L154" s="283"/>
      <c r="M154" s="284"/>
      <c r="N154" s="285"/>
      <c r="O154" s="285"/>
      <c r="P154" s="285"/>
      <c r="Q154" s="285"/>
      <c r="R154" s="285"/>
      <c r="S154" s="285"/>
      <c r="T154" s="2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7" t="s">
        <v>200</v>
      </c>
      <c r="AU154" s="287" t="s">
        <v>91</v>
      </c>
      <c r="AV154" s="13" t="s">
        <v>91</v>
      </c>
      <c r="AW154" s="13" t="s">
        <v>33</v>
      </c>
      <c r="AX154" s="13" t="s">
        <v>78</v>
      </c>
      <c r="AY154" s="287" t="s">
        <v>191</v>
      </c>
    </row>
    <row r="155" s="14" customFormat="1">
      <c r="A155" s="14"/>
      <c r="B155" s="288"/>
      <c r="C155" s="289"/>
      <c r="D155" s="278" t="s">
        <v>200</v>
      </c>
      <c r="E155" s="290" t="s">
        <v>1</v>
      </c>
      <c r="F155" s="291" t="s">
        <v>204</v>
      </c>
      <c r="G155" s="289"/>
      <c r="H155" s="292">
        <v>13.529999999999999</v>
      </c>
      <c r="I155" s="293"/>
      <c r="J155" s="289"/>
      <c r="K155" s="289"/>
      <c r="L155" s="294"/>
      <c r="M155" s="295"/>
      <c r="N155" s="296"/>
      <c r="O155" s="296"/>
      <c r="P155" s="296"/>
      <c r="Q155" s="296"/>
      <c r="R155" s="296"/>
      <c r="S155" s="296"/>
      <c r="T155" s="2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8" t="s">
        <v>200</v>
      </c>
      <c r="AU155" s="298" t="s">
        <v>91</v>
      </c>
      <c r="AV155" s="14" t="s">
        <v>121</v>
      </c>
      <c r="AW155" s="14" t="s">
        <v>33</v>
      </c>
      <c r="AX155" s="14" t="s">
        <v>85</v>
      </c>
      <c r="AY155" s="298" t="s">
        <v>191</v>
      </c>
    </row>
    <row r="156" s="2" customFormat="1" ht="24.15" customHeight="1">
      <c r="A156" s="41"/>
      <c r="B156" s="42"/>
      <c r="C156" s="263" t="s">
        <v>91</v>
      </c>
      <c r="D156" s="263" t="s">
        <v>194</v>
      </c>
      <c r="E156" s="264" t="s">
        <v>205</v>
      </c>
      <c r="F156" s="265" t="s">
        <v>206</v>
      </c>
      <c r="G156" s="266" t="s">
        <v>197</v>
      </c>
      <c r="H156" s="267">
        <v>21.75</v>
      </c>
      <c r="I156" s="268"/>
      <c r="J156" s="269">
        <f>ROUND(I156*H156,2)</f>
        <v>0</v>
      </c>
      <c r="K156" s="270"/>
      <c r="L156" s="44"/>
      <c r="M156" s="271" t="s">
        <v>1</v>
      </c>
      <c r="N156" s="272" t="s">
        <v>44</v>
      </c>
      <c r="O156" s="100"/>
      <c r="P156" s="273">
        <f>O156*H156</f>
        <v>0</v>
      </c>
      <c r="Q156" s="273">
        <v>0.00022499999999999999</v>
      </c>
      <c r="R156" s="273">
        <f>Q156*H156</f>
        <v>0.0048937499999999997</v>
      </c>
      <c r="S156" s="273">
        <v>0</v>
      </c>
      <c r="T156" s="27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5" t="s">
        <v>121</v>
      </c>
      <c r="AT156" s="275" t="s">
        <v>194</v>
      </c>
      <c r="AU156" s="275" t="s">
        <v>91</v>
      </c>
      <c r="AY156" s="18" t="s">
        <v>191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8" t="s">
        <v>91</v>
      </c>
      <c r="BK156" s="160">
        <f>ROUND(I156*H156,2)</f>
        <v>0</v>
      </c>
      <c r="BL156" s="18" t="s">
        <v>121</v>
      </c>
      <c r="BM156" s="275" t="s">
        <v>207</v>
      </c>
    </row>
    <row r="157" s="13" customFormat="1">
      <c r="A157" s="13"/>
      <c r="B157" s="276"/>
      <c r="C157" s="277"/>
      <c r="D157" s="278" t="s">
        <v>200</v>
      </c>
      <c r="E157" s="279" t="s">
        <v>1</v>
      </c>
      <c r="F157" s="280" t="s">
        <v>208</v>
      </c>
      <c r="G157" s="277"/>
      <c r="H157" s="281">
        <v>21.75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200</v>
      </c>
      <c r="AU157" s="287" t="s">
        <v>91</v>
      </c>
      <c r="AV157" s="13" t="s">
        <v>91</v>
      </c>
      <c r="AW157" s="13" t="s">
        <v>33</v>
      </c>
      <c r="AX157" s="13" t="s">
        <v>78</v>
      </c>
      <c r="AY157" s="287" t="s">
        <v>191</v>
      </c>
    </row>
    <row r="158" s="14" customFormat="1">
      <c r="A158" s="14"/>
      <c r="B158" s="288"/>
      <c r="C158" s="289"/>
      <c r="D158" s="278" t="s">
        <v>200</v>
      </c>
      <c r="E158" s="290" t="s">
        <v>117</v>
      </c>
      <c r="F158" s="291" t="s">
        <v>204</v>
      </c>
      <c r="G158" s="289"/>
      <c r="H158" s="292">
        <v>21.75</v>
      </c>
      <c r="I158" s="293"/>
      <c r="J158" s="289"/>
      <c r="K158" s="289"/>
      <c r="L158" s="294"/>
      <c r="M158" s="295"/>
      <c r="N158" s="296"/>
      <c r="O158" s="296"/>
      <c r="P158" s="296"/>
      <c r="Q158" s="296"/>
      <c r="R158" s="296"/>
      <c r="S158" s="296"/>
      <c r="T158" s="29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8" t="s">
        <v>200</v>
      </c>
      <c r="AU158" s="298" t="s">
        <v>91</v>
      </c>
      <c r="AV158" s="14" t="s">
        <v>121</v>
      </c>
      <c r="AW158" s="14" t="s">
        <v>33</v>
      </c>
      <c r="AX158" s="14" t="s">
        <v>85</v>
      </c>
      <c r="AY158" s="298" t="s">
        <v>191</v>
      </c>
    </row>
    <row r="159" s="2" customFormat="1" ht="24.15" customHeight="1">
      <c r="A159" s="41"/>
      <c r="B159" s="42"/>
      <c r="C159" s="263" t="s">
        <v>209</v>
      </c>
      <c r="D159" s="263" t="s">
        <v>194</v>
      </c>
      <c r="E159" s="264" t="s">
        <v>210</v>
      </c>
      <c r="F159" s="265" t="s">
        <v>211</v>
      </c>
      <c r="G159" s="266" t="s">
        <v>197</v>
      </c>
      <c r="H159" s="267">
        <v>36.225000000000001</v>
      </c>
      <c r="I159" s="268"/>
      <c r="J159" s="269">
        <f>ROUND(I159*H159,2)</f>
        <v>0</v>
      </c>
      <c r="K159" s="270"/>
      <c r="L159" s="44"/>
      <c r="M159" s="271" t="s">
        <v>1</v>
      </c>
      <c r="N159" s="272" t="s">
        <v>44</v>
      </c>
      <c r="O159" s="100"/>
      <c r="P159" s="273">
        <f>O159*H159</f>
        <v>0</v>
      </c>
      <c r="Q159" s="273">
        <v>0.0061799999999999997</v>
      </c>
      <c r="R159" s="273">
        <f>Q159*H159</f>
        <v>0.2238705</v>
      </c>
      <c r="S159" s="273">
        <v>0</v>
      </c>
      <c r="T159" s="274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5" t="s">
        <v>121</v>
      </c>
      <c r="AT159" s="275" t="s">
        <v>194</v>
      </c>
      <c r="AU159" s="275" t="s">
        <v>91</v>
      </c>
      <c r="AY159" s="18" t="s">
        <v>191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8" t="s">
        <v>91</v>
      </c>
      <c r="BK159" s="160">
        <f>ROUND(I159*H159,2)</f>
        <v>0</v>
      </c>
      <c r="BL159" s="18" t="s">
        <v>121</v>
      </c>
      <c r="BM159" s="275" t="s">
        <v>212</v>
      </c>
    </row>
    <row r="160" s="13" customFormat="1">
      <c r="A160" s="13"/>
      <c r="B160" s="276"/>
      <c r="C160" s="277"/>
      <c r="D160" s="278" t="s">
        <v>200</v>
      </c>
      <c r="E160" s="279" t="s">
        <v>1</v>
      </c>
      <c r="F160" s="280" t="s">
        <v>213</v>
      </c>
      <c r="G160" s="277"/>
      <c r="H160" s="281">
        <v>34.5</v>
      </c>
      <c r="I160" s="282"/>
      <c r="J160" s="277"/>
      <c r="K160" s="277"/>
      <c r="L160" s="283"/>
      <c r="M160" s="284"/>
      <c r="N160" s="285"/>
      <c r="O160" s="285"/>
      <c r="P160" s="285"/>
      <c r="Q160" s="285"/>
      <c r="R160" s="285"/>
      <c r="S160" s="285"/>
      <c r="T160" s="28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7" t="s">
        <v>200</v>
      </c>
      <c r="AU160" s="287" t="s">
        <v>91</v>
      </c>
      <c r="AV160" s="13" t="s">
        <v>91</v>
      </c>
      <c r="AW160" s="13" t="s">
        <v>33</v>
      </c>
      <c r="AX160" s="13" t="s">
        <v>78</v>
      </c>
      <c r="AY160" s="287" t="s">
        <v>191</v>
      </c>
    </row>
    <row r="161" s="15" customFormat="1">
      <c r="A161" s="15"/>
      <c r="B161" s="299"/>
      <c r="C161" s="300"/>
      <c r="D161" s="278" t="s">
        <v>200</v>
      </c>
      <c r="E161" s="301" t="s">
        <v>127</v>
      </c>
      <c r="F161" s="302" t="s">
        <v>214</v>
      </c>
      <c r="G161" s="300"/>
      <c r="H161" s="303">
        <v>34.5</v>
      </c>
      <c r="I161" s="304"/>
      <c r="J161" s="300"/>
      <c r="K161" s="300"/>
      <c r="L161" s="305"/>
      <c r="M161" s="306"/>
      <c r="N161" s="307"/>
      <c r="O161" s="307"/>
      <c r="P161" s="307"/>
      <c r="Q161" s="307"/>
      <c r="R161" s="307"/>
      <c r="S161" s="307"/>
      <c r="T161" s="30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9" t="s">
        <v>200</v>
      </c>
      <c r="AU161" s="309" t="s">
        <v>91</v>
      </c>
      <c r="AV161" s="15" t="s">
        <v>209</v>
      </c>
      <c r="AW161" s="15" t="s">
        <v>33</v>
      </c>
      <c r="AX161" s="15" t="s">
        <v>78</v>
      </c>
      <c r="AY161" s="309" t="s">
        <v>191</v>
      </c>
    </row>
    <row r="162" s="13" customFormat="1">
      <c r="A162" s="13"/>
      <c r="B162" s="276"/>
      <c r="C162" s="277"/>
      <c r="D162" s="278" t="s">
        <v>200</v>
      </c>
      <c r="E162" s="279" t="s">
        <v>1</v>
      </c>
      <c r="F162" s="280" t="s">
        <v>215</v>
      </c>
      <c r="G162" s="277"/>
      <c r="H162" s="281">
        <v>1.7250000000000001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200</v>
      </c>
      <c r="AU162" s="287" t="s">
        <v>91</v>
      </c>
      <c r="AV162" s="13" t="s">
        <v>91</v>
      </c>
      <c r="AW162" s="13" t="s">
        <v>33</v>
      </c>
      <c r="AX162" s="13" t="s">
        <v>78</v>
      </c>
      <c r="AY162" s="287" t="s">
        <v>191</v>
      </c>
    </row>
    <row r="163" s="14" customFormat="1">
      <c r="A163" s="14"/>
      <c r="B163" s="288"/>
      <c r="C163" s="289"/>
      <c r="D163" s="278" t="s">
        <v>200</v>
      </c>
      <c r="E163" s="290" t="s">
        <v>1</v>
      </c>
      <c r="F163" s="291" t="s">
        <v>204</v>
      </c>
      <c r="G163" s="289"/>
      <c r="H163" s="292">
        <v>36.225000000000001</v>
      </c>
      <c r="I163" s="293"/>
      <c r="J163" s="289"/>
      <c r="K163" s="289"/>
      <c r="L163" s="294"/>
      <c r="M163" s="295"/>
      <c r="N163" s="296"/>
      <c r="O163" s="296"/>
      <c r="P163" s="296"/>
      <c r="Q163" s="296"/>
      <c r="R163" s="296"/>
      <c r="S163" s="296"/>
      <c r="T163" s="29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98" t="s">
        <v>200</v>
      </c>
      <c r="AU163" s="298" t="s">
        <v>91</v>
      </c>
      <c r="AV163" s="14" t="s">
        <v>121</v>
      </c>
      <c r="AW163" s="14" t="s">
        <v>33</v>
      </c>
      <c r="AX163" s="14" t="s">
        <v>85</v>
      </c>
      <c r="AY163" s="298" t="s">
        <v>191</v>
      </c>
    </row>
    <row r="164" s="2" customFormat="1" ht="24.15" customHeight="1">
      <c r="A164" s="41"/>
      <c r="B164" s="42"/>
      <c r="C164" s="263" t="s">
        <v>121</v>
      </c>
      <c r="D164" s="263" t="s">
        <v>194</v>
      </c>
      <c r="E164" s="264" t="s">
        <v>216</v>
      </c>
      <c r="F164" s="265" t="s">
        <v>217</v>
      </c>
      <c r="G164" s="266" t="s">
        <v>197</v>
      </c>
      <c r="H164" s="267">
        <v>21.75</v>
      </c>
      <c r="I164" s="268"/>
      <c r="J164" s="269">
        <f>ROUND(I164*H164,2)</f>
        <v>0</v>
      </c>
      <c r="K164" s="270"/>
      <c r="L164" s="44"/>
      <c r="M164" s="271" t="s">
        <v>1</v>
      </c>
      <c r="N164" s="272" t="s">
        <v>44</v>
      </c>
      <c r="O164" s="100"/>
      <c r="P164" s="273">
        <f>O164*H164</f>
        <v>0</v>
      </c>
      <c r="Q164" s="273">
        <v>0.020990000000000002</v>
      </c>
      <c r="R164" s="273">
        <f>Q164*H164</f>
        <v>0.45653250000000006</v>
      </c>
      <c r="S164" s="273">
        <v>0</v>
      </c>
      <c r="T164" s="27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5" t="s">
        <v>121</v>
      </c>
      <c r="AT164" s="275" t="s">
        <v>194</v>
      </c>
      <c r="AU164" s="275" t="s">
        <v>91</v>
      </c>
      <c r="AY164" s="18" t="s">
        <v>191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8" t="s">
        <v>91</v>
      </c>
      <c r="BK164" s="160">
        <f>ROUND(I164*H164,2)</f>
        <v>0</v>
      </c>
      <c r="BL164" s="18" t="s">
        <v>121</v>
      </c>
      <c r="BM164" s="275" t="s">
        <v>218</v>
      </c>
    </row>
    <row r="165" s="13" customFormat="1">
      <c r="A165" s="13"/>
      <c r="B165" s="276"/>
      <c r="C165" s="277"/>
      <c r="D165" s="278" t="s">
        <v>200</v>
      </c>
      <c r="E165" s="279" t="s">
        <v>1</v>
      </c>
      <c r="F165" s="280" t="s">
        <v>117</v>
      </c>
      <c r="G165" s="277"/>
      <c r="H165" s="281">
        <v>21.75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200</v>
      </c>
      <c r="AU165" s="287" t="s">
        <v>91</v>
      </c>
      <c r="AV165" s="13" t="s">
        <v>91</v>
      </c>
      <c r="AW165" s="13" t="s">
        <v>33</v>
      </c>
      <c r="AX165" s="13" t="s">
        <v>85</v>
      </c>
      <c r="AY165" s="287" t="s">
        <v>191</v>
      </c>
    </row>
    <row r="166" s="12" customFormat="1" ht="22.8" customHeight="1">
      <c r="A166" s="12"/>
      <c r="B166" s="248"/>
      <c r="C166" s="249"/>
      <c r="D166" s="250" t="s">
        <v>77</v>
      </c>
      <c r="E166" s="261" t="s">
        <v>219</v>
      </c>
      <c r="F166" s="261" t="s">
        <v>220</v>
      </c>
      <c r="G166" s="249"/>
      <c r="H166" s="249"/>
      <c r="I166" s="252"/>
      <c r="J166" s="262">
        <f>BK166</f>
        <v>0</v>
      </c>
      <c r="K166" s="249"/>
      <c r="L166" s="253"/>
      <c r="M166" s="254"/>
      <c r="N166" s="255"/>
      <c r="O166" s="255"/>
      <c r="P166" s="256">
        <f>SUM(P167:P185)</f>
        <v>0</v>
      </c>
      <c r="Q166" s="255"/>
      <c r="R166" s="256">
        <f>SUM(R167:R185)</f>
        <v>0.13550989499999999</v>
      </c>
      <c r="S166" s="255"/>
      <c r="T166" s="257">
        <f>SUM(T167:T185)</f>
        <v>0.192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58" t="s">
        <v>85</v>
      </c>
      <c r="AT166" s="259" t="s">
        <v>77</v>
      </c>
      <c r="AU166" s="259" t="s">
        <v>85</v>
      </c>
      <c r="AY166" s="258" t="s">
        <v>191</v>
      </c>
      <c r="BK166" s="260">
        <f>SUM(BK167:BK185)</f>
        <v>0</v>
      </c>
    </row>
    <row r="167" s="2" customFormat="1" ht="24.15" customHeight="1">
      <c r="A167" s="41"/>
      <c r="B167" s="42"/>
      <c r="C167" s="263" t="s">
        <v>221</v>
      </c>
      <c r="D167" s="263" t="s">
        <v>194</v>
      </c>
      <c r="E167" s="264" t="s">
        <v>222</v>
      </c>
      <c r="F167" s="265" t="s">
        <v>223</v>
      </c>
      <c r="G167" s="266" t="s">
        <v>197</v>
      </c>
      <c r="H167" s="267">
        <v>21.75</v>
      </c>
      <c r="I167" s="268"/>
      <c r="J167" s="269">
        <f>ROUND(I167*H167,2)</f>
        <v>0</v>
      </c>
      <c r="K167" s="270"/>
      <c r="L167" s="44"/>
      <c r="M167" s="271" t="s">
        <v>1</v>
      </c>
      <c r="N167" s="272" t="s">
        <v>44</v>
      </c>
      <c r="O167" s="100"/>
      <c r="P167" s="273">
        <f>O167*H167</f>
        <v>0</v>
      </c>
      <c r="Q167" s="273">
        <v>0.0061813399999999996</v>
      </c>
      <c r="R167" s="273">
        <f>Q167*H167</f>
        <v>0.13444414499999999</v>
      </c>
      <c r="S167" s="273">
        <v>0</v>
      </c>
      <c r="T167" s="274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5" t="s">
        <v>121</v>
      </c>
      <c r="AT167" s="275" t="s">
        <v>194</v>
      </c>
      <c r="AU167" s="275" t="s">
        <v>91</v>
      </c>
      <c r="AY167" s="18" t="s">
        <v>191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8" t="s">
        <v>91</v>
      </c>
      <c r="BK167" s="160">
        <f>ROUND(I167*H167,2)</f>
        <v>0</v>
      </c>
      <c r="BL167" s="18" t="s">
        <v>121</v>
      </c>
      <c r="BM167" s="275" t="s">
        <v>224</v>
      </c>
    </row>
    <row r="168" s="13" customFormat="1">
      <c r="A168" s="13"/>
      <c r="B168" s="276"/>
      <c r="C168" s="277"/>
      <c r="D168" s="278" t="s">
        <v>200</v>
      </c>
      <c r="E168" s="279" t="s">
        <v>1</v>
      </c>
      <c r="F168" s="280" t="s">
        <v>117</v>
      </c>
      <c r="G168" s="277"/>
      <c r="H168" s="281">
        <v>21.75</v>
      </c>
      <c r="I168" s="282"/>
      <c r="J168" s="277"/>
      <c r="K168" s="277"/>
      <c r="L168" s="283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7" t="s">
        <v>200</v>
      </c>
      <c r="AU168" s="287" t="s">
        <v>91</v>
      </c>
      <c r="AV168" s="13" t="s">
        <v>91</v>
      </c>
      <c r="AW168" s="13" t="s">
        <v>33</v>
      </c>
      <c r="AX168" s="13" t="s">
        <v>85</v>
      </c>
      <c r="AY168" s="287" t="s">
        <v>191</v>
      </c>
    </row>
    <row r="169" s="2" customFormat="1" ht="16.5" customHeight="1">
      <c r="A169" s="41"/>
      <c r="B169" s="42"/>
      <c r="C169" s="263" t="s">
        <v>192</v>
      </c>
      <c r="D169" s="263" t="s">
        <v>194</v>
      </c>
      <c r="E169" s="264" t="s">
        <v>225</v>
      </c>
      <c r="F169" s="265" t="s">
        <v>226</v>
      </c>
      <c r="G169" s="266" t="s">
        <v>197</v>
      </c>
      <c r="H169" s="267">
        <v>21.75</v>
      </c>
      <c r="I169" s="268"/>
      <c r="J169" s="269">
        <f>ROUND(I169*H169,2)</f>
        <v>0</v>
      </c>
      <c r="K169" s="270"/>
      <c r="L169" s="44"/>
      <c r="M169" s="271" t="s">
        <v>1</v>
      </c>
      <c r="N169" s="272" t="s">
        <v>44</v>
      </c>
      <c r="O169" s="100"/>
      <c r="P169" s="273">
        <f>O169*H169</f>
        <v>0</v>
      </c>
      <c r="Q169" s="273">
        <v>4.8999999999999998E-05</v>
      </c>
      <c r="R169" s="273">
        <f>Q169*H169</f>
        <v>0.0010657499999999999</v>
      </c>
      <c r="S169" s="273">
        <v>0</v>
      </c>
      <c r="T169" s="27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5" t="s">
        <v>121</v>
      </c>
      <c r="AT169" s="275" t="s">
        <v>194</v>
      </c>
      <c r="AU169" s="275" t="s">
        <v>91</v>
      </c>
      <c r="AY169" s="18" t="s">
        <v>191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8" t="s">
        <v>91</v>
      </c>
      <c r="BK169" s="160">
        <f>ROUND(I169*H169,2)</f>
        <v>0</v>
      </c>
      <c r="BL169" s="18" t="s">
        <v>121</v>
      </c>
      <c r="BM169" s="275" t="s">
        <v>227</v>
      </c>
    </row>
    <row r="170" s="13" customFormat="1">
      <c r="A170" s="13"/>
      <c r="B170" s="276"/>
      <c r="C170" s="277"/>
      <c r="D170" s="278" t="s">
        <v>200</v>
      </c>
      <c r="E170" s="279" t="s">
        <v>1</v>
      </c>
      <c r="F170" s="280" t="s">
        <v>117</v>
      </c>
      <c r="G170" s="277"/>
      <c r="H170" s="281">
        <v>21.75</v>
      </c>
      <c r="I170" s="282"/>
      <c r="J170" s="277"/>
      <c r="K170" s="277"/>
      <c r="L170" s="283"/>
      <c r="M170" s="284"/>
      <c r="N170" s="285"/>
      <c r="O170" s="285"/>
      <c r="P170" s="285"/>
      <c r="Q170" s="285"/>
      <c r="R170" s="285"/>
      <c r="S170" s="285"/>
      <c r="T170" s="28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7" t="s">
        <v>200</v>
      </c>
      <c r="AU170" s="287" t="s">
        <v>91</v>
      </c>
      <c r="AV170" s="13" t="s">
        <v>91</v>
      </c>
      <c r="AW170" s="13" t="s">
        <v>33</v>
      </c>
      <c r="AX170" s="13" t="s">
        <v>85</v>
      </c>
      <c r="AY170" s="287" t="s">
        <v>191</v>
      </c>
    </row>
    <row r="171" s="2" customFormat="1" ht="24.15" customHeight="1">
      <c r="A171" s="41"/>
      <c r="B171" s="42"/>
      <c r="C171" s="263" t="s">
        <v>228</v>
      </c>
      <c r="D171" s="263" t="s">
        <v>194</v>
      </c>
      <c r="E171" s="264" t="s">
        <v>229</v>
      </c>
      <c r="F171" s="265" t="s">
        <v>230</v>
      </c>
      <c r="G171" s="266" t="s">
        <v>231</v>
      </c>
      <c r="H171" s="267">
        <v>8</v>
      </c>
      <c r="I171" s="268"/>
      <c r="J171" s="269">
        <f>ROUND(I171*H171,2)</f>
        <v>0</v>
      </c>
      <c r="K171" s="270"/>
      <c r="L171" s="44"/>
      <c r="M171" s="271" t="s">
        <v>1</v>
      </c>
      <c r="N171" s="272" t="s">
        <v>44</v>
      </c>
      <c r="O171" s="100"/>
      <c r="P171" s="273">
        <f>O171*H171</f>
        <v>0</v>
      </c>
      <c r="Q171" s="273">
        <v>0</v>
      </c>
      <c r="R171" s="273">
        <f>Q171*H171</f>
        <v>0</v>
      </c>
      <c r="S171" s="273">
        <v>0.024</v>
      </c>
      <c r="T171" s="274">
        <f>S171*H171</f>
        <v>0.192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5" t="s">
        <v>121</v>
      </c>
      <c r="AT171" s="275" t="s">
        <v>194</v>
      </c>
      <c r="AU171" s="275" t="s">
        <v>91</v>
      </c>
      <c r="AY171" s="18" t="s">
        <v>191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8" t="s">
        <v>91</v>
      </c>
      <c r="BK171" s="160">
        <f>ROUND(I171*H171,2)</f>
        <v>0</v>
      </c>
      <c r="BL171" s="18" t="s">
        <v>121</v>
      </c>
      <c r="BM171" s="275" t="s">
        <v>232</v>
      </c>
    </row>
    <row r="172" s="13" customFormat="1">
      <c r="A172" s="13"/>
      <c r="B172" s="276"/>
      <c r="C172" s="277"/>
      <c r="D172" s="278" t="s">
        <v>200</v>
      </c>
      <c r="E172" s="279" t="s">
        <v>1</v>
      </c>
      <c r="F172" s="280" t="s">
        <v>233</v>
      </c>
      <c r="G172" s="277"/>
      <c r="H172" s="281">
        <v>4</v>
      </c>
      <c r="I172" s="282"/>
      <c r="J172" s="277"/>
      <c r="K172" s="277"/>
      <c r="L172" s="283"/>
      <c r="M172" s="284"/>
      <c r="N172" s="285"/>
      <c r="O172" s="285"/>
      <c r="P172" s="285"/>
      <c r="Q172" s="285"/>
      <c r="R172" s="285"/>
      <c r="S172" s="285"/>
      <c r="T172" s="2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7" t="s">
        <v>200</v>
      </c>
      <c r="AU172" s="287" t="s">
        <v>91</v>
      </c>
      <c r="AV172" s="13" t="s">
        <v>91</v>
      </c>
      <c r="AW172" s="13" t="s">
        <v>33</v>
      </c>
      <c r="AX172" s="13" t="s">
        <v>78</v>
      </c>
      <c r="AY172" s="287" t="s">
        <v>191</v>
      </c>
    </row>
    <row r="173" s="13" customFormat="1">
      <c r="A173" s="13"/>
      <c r="B173" s="276"/>
      <c r="C173" s="277"/>
      <c r="D173" s="278" t="s">
        <v>200</v>
      </c>
      <c r="E173" s="279" t="s">
        <v>1</v>
      </c>
      <c r="F173" s="280" t="s">
        <v>234</v>
      </c>
      <c r="G173" s="277"/>
      <c r="H173" s="281">
        <v>2</v>
      </c>
      <c r="I173" s="282"/>
      <c r="J173" s="277"/>
      <c r="K173" s="277"/>
      <c r="L173" s="283"/>
      <c r="M173" s="284"/>
      <c r="N173" s="285"/>
      <c r="O173" s="285"/>
      <c r="P173" s="285"/>
      <c r="Q173" s="285"/>
      <c r="R173" s="285"/>
      <c r="S173" s="285"/>
      <c r="T173" s="2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7" t="s">
        <v>200</v>
      </c>
      <c r="AU173" s="287" t="s">
        <v>91</v>
      </c>
      <c r="AV173" s="13" t="s">
        <v>91</v>
      </c>
      <c r="AW173" s="13" t="s">
        <v>33</v>
      </c>
      <c r="AX173" s="13" t="s">
        <v>78</v>
      </c>
      <c r="AY173" s="287" t="s">
        <v>191</v>
      </c>
    </row>
    <row r="174" s="13" customFormat="1">
      <c r="A174" s="13"/>
      <c r="B174" s="276"/>
      <c r="C174" s="277"/>
      <c r="D174" s="278" t="s">
        <v>200</v>
      </c>
      <c r="E174" s="279" t="s">
        <v>1</v>
      </c>
      <c r="F174" s="280" t="s">
        <v>235</v>
      </c>
      <c r="G174" s="277"/>
      <c r="H174" s="281">
        <v>2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33</v>
      </c>
      <c r="AX174" s="13" t="s">
        <v>78</v>
      </c>
      <c r="AY174" s="287" t="s">
        <v>191</v>
      </c>
    </row>
    <row r="175" s="14" customFormat="1">
      <c r="A175" s="14"/>
      <c r="B175" s="288"/>
      <c r="C175" s="289"/>
      <c r="D175" s="278" t="s">
        <v>200</v>
      </c>
      <c r="E175" s="290" t="s">
        <v>1</v>
      </c>
      <c r="F175" s="291" t="s">
        <v>204</v>
      </c>
      <c r="G175" s="289"/>
      <c r="H175" s="292">
        <v>8</v>
      </c>
      <c r="I175" s="293"/>
      <c r="J175" s="289"/>
      <c r="K175" s="289"/>
      <c r="L175" s="294"/>
      <c r="M175" s="295"/>
      <c r="N175" s="296"/>
      <c r="O175" s="296"/>
      <c r="P175" s="296"/>
      <c r="Q175" s="296"/>
      <c r="R175" s="296"/>
      <c r="S175" s="296"/>
      <c r="T175" s="29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98" t="s">
        <v>200</v>
      </c>
      <c r="AU175" s="298" t="s">
        <v>91</v>
      </c>
      <c r="AV175" s="14" t="s">
        <v>121</v>
      </c>
      <c r="AW175" s="14" t="s">
        <v>33</v>
      </c>
      <c r="AX175" s="14" t="s">
        <v>85</v>
      </c>
      <c r="AY175" s="298" t="s">
        <v>191</v>
      </c>
    </row>
    <row r="176" s="2" customFormat="1" ht="21.75" customHeight="1">
      <c r="A176" s="41"/>
      <c r="B176" s="42"/>
      <c r="C176" s="263" t="s">
        <v>138</v>
      </c>
      <c r="D176" s="263" t="s">
        <v>194</v>
      </c>
      <c r="E176" s="264" t="s">
        <v>236</v>
      </c>
      <c r="F176" s="265" t="s">
        <v>237</v>
      </c>
      <c r="G176" s="266" t="s">
        <v>238</v>
      </c>
      <c r="H176" s="267">
        <v>0.27500000000000002</v>
      </c>
      <c r="I176" s="268"/>
      <c r="J176" s="269">
        <f>ROUND(I176*H176,2)</f>
        <v>0</v>
      </c>
      <c r="K176" s="270"/>
      <c r="L176" s="44"/>
      <c r="M176" s="271" t="s">
        <v>1</v>
      </c>
      <c r="N176" s="272" t="s">
        <v>44</v>
      </c>
      <c r="O176" s="100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5" t="s">
        <v>121</v>
      </c>
      <c r="AT176" s="275" t="s">
        <v>194</v>
      </c>
      <c r="AU176" s="275" t="s">
        <v>91</v>
      </c>
      <c r="AY176" s="18" t="s">
        <v>191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91</v>
      </c>
      <c r="BK176" s="160">
        <f>ROUND(I176*H176,2)</f>
        <v>0</v>
      </c>
      <c r="BL176" s="18" t="s">
        <v>121</v>
      </c>
      <c r="BM176" s="275" t="s">
        <v>239</v>
      </c>
    </row>
    <row r="177" s="2" customFormat="1" ht="21.75" customHeight="1">
      <c r="A177" s="41"/>
      <c r="B177" s="42"/>
      <c r="C177" s="263" t="s">
        <v>219</v>
      </c>
      <c r="D177" s="263" t="s">
        <v>194</v>
      </c>
      <c r="E177" s="264" t="s">
        <v>240</v>
      </c>
      <c r="F177" s="265" t="s">
        <v>241</v>
      </c>
      <c r="G177" s="266" t="s">
        <v>238</v>
      </c>
      <c r="H177" s="267">
        <v>0.27500000000000002</v>
      </c>
      <c r="I177" s="268"/>
      <c r="J177" s="269">
        <f>ROUND(I177*H177,2)</f>
        <v>0</v>
      </c>
      <c r="K177" s="270"/>
      <c r="L177" s="44"/>
      <c r="M177" s="271" t="s">
        <v>1</v>
      </c>
      <c r="N177" s="272" t="s">
        <v>44</v>
      </c>
      <c r="O177" s="100"/>
      <c r="P177" s="273">
        <f>O177*H177</f>
        <v>0</v>
      </c>
      <c r="Q177" s="273">
        <v>0</v>
      </c>
      <c r="R177" s="273">
        <f>Q177*H177</f>
        <v>0</v>
      </c>
      <c r="S177" s="273">
        <v>0</v>
      </c>
      <c r="T177" s="274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5" t="s">
        <v>121</v>
      </c>
      <c r="AT177" s="275" t="s">
        <v>194</v>
      </c>
      <c r="AU177" s="275" t="s">
        <v>91</v>
      </c>
      <c r="AY177" s="18" t="s">
        <v>191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8" t="s">
        <v>91</v>
      </c>
      <c r="BK177" s="160">
        <f>ROUND(I177*H177,2)</f>
        <v>0</v>
      </c>
      <c r="BL177" s="18" t="s">
        <v>121</v>
      </c>
      <c r="BM177" s="275" t="s">
        <v>242</v>
      </c>
    </row>
    <row r="178" s="2" customFormat="1" ht="24.15" customHeight="1">
      <c r="A178" s="41"/>
      <c r="B178" s="42"/>
      <c r="C178" s="263" t="s">
        <v>243</v>
      </c>
      <c r="D178" s="263" t="s">
        <v>194</v>
      </c>
      <c r="E178" s="264" t="s">
        <v>244</v>
      </c>
      <c r="F178" s="265" t="s">
        <v>245</v>
      </c>
      <c r="G178" s="266" t="s">
        <v>238</v>
      </c>
      <c r="H178" s="267">
        <v>5.2249999999999996</v>
      </c>
      <c r="I178" s="268"/>
      <c r="J178" s="269">
        <f>ROUND(I178*H178,2)</f>
        <v>0</v>
      </c>
      <c r="K178" s="270"/>
      <c r="L178" s="44"/>
      <c r="M178" s="271" t="s">
        <v>1</v>
      </c>
      <c r="N178" s="272" t="s">
        <v>44</v>
      </c>
      <c r="O178" s="100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5" t="s">
        <v>121</v>
      </c>
      <c r="AT178" s="275" t="s">
        <v>194</v>
      </c>
      <c r="AU178" s="275" t="s">
        <v>91</v>
      </c>
      <c r="AY178" s="18" t="s">
        <v>191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8" t="s">
        <v>91</v>
      </c>
      <c r="BK178" s="160">
        <f>ROUND(I178*H178,2)</f>
        <v>0</v>
      </c>
      <c r="BL178" s="18" t="s">
        <v>121</v>
      </c>
      <c r="BM178" s="275" t="s">
        <v>246</v>
      </c>
    </row>
    <row r="179" s="13" customFormat="1">
      <c r="A179" s="13"/>
      <c r="B179" s="276"/>
      <c r="C179" s="277"/>
      <c r="D179" s="278" t="s">
        <v>200</v>
      </c>
      <c r="E179" s="277"/>
      <c r="F179" s="280" t="s">
        <v>247</v>
      </c>
      <c r="G179" s="277"/>
      <c r="H179" s="281">
        <v>5.2249999999999996</v>
      </c>
      <c r="I179" s="282"/>
      <c r="J179" s="277"/>
      <c r="K179" s="277"/>
      <c r="L179" s="283"/>
      <c r="M179" s="284"/>
      <c r="N179" s="285"/>
      <c r="O179" s="285"/>
      <c r="P179" s="285"/>
      <c r="Q179" s="285"/>
      <c r="R179" s="285"/>
      <c r="S179" s="285"/>
      <c r="T179" s="2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7" t="s">
        <v>200</v>
      </c>
      <c r="AU179" s="287" t="s">
        <v>91</v>
      </c>
      <c r="AV179" s="13" t="s">
        <v>91</v>
      </c>
      <c r="AW179" s="13" t="s">
        <v>4</v>
      </c>
      <c r="AX179" s="13" t="s">
        <v>85</v>
      </c>
      <c r="AY179" s="287" t="s">
        <v>191</v>
      </c>
    </row>
    <row r="180" s="2" customFormat="1" ht="24.15" customHeight="1">
      <c r="A180" s="41"/>
      <c r="B180" s="42"/>
      <c r="C180" s="263" t="s">
        <v>248</v>
      </c>
      <c r="D180" s="263" t="s">
        <v>194</v>
      </c>
      <c r="E180" s="264" t="s">
        <v>249</v>
      </c>
      <c r="F180" s="265" t="s">
        <v>250</v>
      </c>
      <c r="G180" s="266" t="s">
        <v>238</v>
      </c>
      <c r="H180" s="267">
        <v>0.27500000000000002</v>
      </c>
      <c r="I180" s="268"/>
      <c r="J180" s="269">
        <f>ROUND(I180*H180,2)</f>
        <v>0</v>
      </c>
      <c r="K180" s="270"/>
      <c r="L180" s="44"/>
      <c r="M180" s="271" t="s">
        <v>1</v>
      </c>
      <c r="N180" s="272" t="s">
        <v>44</v>
      </c>
      <c r="O180" s="100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5" t="s">
        <v>121</v>
      </c>
      <c r="AT180" s="275" t="s">
        <v>194</v>
      </c>
      <c r="AU180" s="275" t="s">
        <v>91</v>
      </c>
      <c r="AY180" s="18" t="s">
        <v>191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8" t="s">
        <v>91</v>
      </c>
      <c r="BK180" s="160">
        <f>ROUND(I180*H180,2)</f>
        <v>0</v>
      </c>
      <c r="BL180" s="18" t="s">
        <v>121</v>
      </c>
      <c r="BM180" s="275" t="s">
        <v>251</v>
      </c>
    </row>
    <row r="181" s="2" customFormat="1" ht="24.15" customHeight="1">
      <c r="A181" s="41"/>
      <c r="B181" s="42"/>
      <c r="C181" s="263" t="s">
        <v>252</v>
      </c>
      <c r="D181" s="263" t="s">
        <v>194</v>
      </c>
      <c r="E181" s="264" t="s">
        <v>253</v>
      </c>
      <c r="F181" s="265" t="s">
        <v>254</v>
      </c>
      <c r="G181" s="266" t="s">
        <v>238</v>
      </c>
      <c r="H181" s="267">
        <v>1.1000000000000001</v>
      </c>
      <c r="I181" s="268"/>
      <c r="J181" s="269">
        <f>ROUND(I181*H181,2)</f>
        <v>0</v>
      </c>
      <c r="K181" s="270"/>
      <c r="L181" s="44"/>
      <c r="M181" s="271" t="s">
        <v>1</v>
      </c>
      <c r="N181" s="272" t="s">
        <v>44</v>
      </c>
      <c r="O181" s="100"/>
      <c r="P181" s="273">
        <f>O181*H181</f>
        <v>0</v>
      </c>
      <c r="Q181" s="273">
        <v>0</v>
      </c>
      <c r="R181" s="273">
        <f>Q181*H181</f>
        <v>0</v>
      </c>
      <c r="S181" s="273">
        <v>0</v>
      </c>
      <c r="T181" s="274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5" t="s">
        <v>121</v>
      </c>
      <c r="AT181" s="275" t="s">
        <v>194</v>
      </c>
      <c r="AU181" s="275" t="s">
        <v>91</v>
      </c>
      <c r="AY181" s="18" t="s">
        <v>191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8" t="s">
        <v>91</v>
      </c>
      <c r="BK181" s="160">
        <f>ROUND(I181*H181,2)</f>
        <v>0</v>
      </c>
      <c r="BL181" s="18" t="s">
        <v>121</v>
      </c>
      <c r="BM181" s="275" t="s">
        <v>255</v>
      </c>
    </row>
    <row r="182" s="13" customFormat="1">
      <c r="A182" s="13"/>
      <c r="B182" s="276"/>
      <c r="C182" s="277"/>
      <c r="D182" s="278" t="s">
        <v>200</v>
      </c>
      <c r="E182" s="277"/>
      <c r="F182" s="280" t="s">
        <v>256</v>
      </c>
      <c r="G182" s="277"/>
      <c r="H182" s="281">
        <v>1.1000000000000001</v>
      </c>
      <c r="I182" s="282"/>
      <c r="J182" s="277"/>
      <c r="K182" s="277"/>
      <c r="L182" s="283"/>
      <c r="M182" s="284"/>
      <c r="N182" s="285"/>
      <c r="O182" s="285"/>
      <c r="P182" s="285"/>
      <c r="Q182" s="285"/>
      <c r="R182" s="285"/>
      <c r="S182" s="285"/>
      <c r="T182" s="2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7" t="s">
        <v>200</v>
      </c>
      <c r="AU182" s="287" t="s">
        <v>91</v>
      </c>
      <c r="AV182" s="13" t="s">
        <v>91</v>
      </c>
      <c r="AW182" s="13" t="s">
        <v>4</v>
      </c>
      <c r="AX182" s="13" t="s">
        <v>85</v>
      </c>
      <c r="AY182" s="287" t="s">
        <v>191</v>
      </c>
    </row>
    <row r="183" s="2" customFormat="1" ht="24.15" customHeight="1">
      <c r="A183" s="41"/>
      <c r="B183" s="42"/>
      <c r="C183" s="263" t="s">
        <v>257</v>
      </c>
      <c r="D183" s="263" t="s">
        <v>194</v>
      </c>
      <c r="E183" s="264" t="s">
        <v>258</v>
      </c>
      <c r="F183" s="265" t="s">
        <v>259</v>
      </c>
      <c r="G183" s="266" t="s">
        <v>238</v>
      </c>
      <c r="H183" s="267">
        <v>0.27500000000000002</v>
      </c>
      <c r="I183" s="268"/>
      <c r="J183" s="269">
        <f>ROUND(I183*H183,2)</f>
        <v>0</v>
      </c>
      <c r="K183" s="270"/>
      <c r="L183" s="44"/>
      <c r="M183" s="271" t="s">
        <v>1</v>
      </c>
      <c r="N183" s="272" t="s">
        <v>44</v>
      </c>
      <c r="O183" s="100"/>
      <c r="P183" s="273">
        <f>O183*H183</f>
        <v>0</v>
      </c>
      <c r="Q183" s="273">
        <v>0</v>
      </c>
      <c r="R183" s="273">
        <f>Q183*H183</f>
        <v>0</v>
      </c>
      <c r="S183" s="273">
        <v>0</v>
      </c>
      <c r="T183" s="274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5" t="s">
        <v>121</v>
      </c>
      <c r="AT183" s="275" t="s">
        <v>194</v>
      </c>
      <c r="AU183" s="275" t="s">
        <v>91</v>
      </c>
      <c r="AY183" s="18" t="s">
        <v>191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8" t="s">
        <v>91</v>
      </c>
      <c r="BK183" s="160">
        <f>ROUND(I183*H183,2)</f>
        <v>0</v>
      </c>
      <c r="BL183" s="18" t="s">
        <v>121</v>
      </c>
      <c r="BM183" s="275" t="s">
        <v>260</v>
      </c>
    </row>
    <row r="184" s="2" customFormat="1" ht="24.15" customHeight="1">
      <c r="A184" s="41"/>
      <c r="B184" s="42"/>
      <c r="C184" s="263" t="s">
        <v>261</v>
      </c>
      <c r="D184" s="263" t="s">
        <v>194</v>
      </c>
      <c r="E184" s="264" t="s">
        <v>262</v>
      </c>
      <c r="F184" s="265" t="s">
        <v>263</v>
      </c>
      <c r="G184" s="266" t="s">
        <v>238</v>
      </c>
      <c r="H184" s="267">
        <v>0.27500000000000002</v>
      </c>
      <c r="I184" s="268"/>
      <c r="J184" s="269">
        <f>ROUND(I184*H184,2)</f>
        <v>0</v>
      </c>
      <c r="K184" s="270"/>
      <c r="L184" s="44"/>
      <c r="M184" s="271" t="s">
        <v>1</v>
      </c>
      <c r="N184" s="272" t="s">
        <v>44</v>
      </c>
      <c r="O184" s="100"/>
      <c r="P184" s="273">
        <f>O184*H184</f>
        <v>0</v>
      </c>
      <c r="Q184" s="273">
        <v>0</v>
      </c>
      <c r="R184" s="273">
        <f>Q184*H184</f>
        <v>0</v>
      </c>
      <c r="S184" s="273">
        <v>0</v>
      </c>
      <c r="T184" s="274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75" t="s">
        <v>121</v>
      </c>
      <c r="AT184" s="275" t="s">
        <v>194</v>
      </c>
      <c r="AU184" s="275" t="s">
        <v>91</v>
      </c>
      <c r="AY184" s="18" t="s">
        <v>191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8" t="s">
        <v>91</v>
      </c>
      <c r="BK184" s="160">
        <f>ROUND(I184*H184,2)</f>
        <v>0</v>
      </c>
      <c r="BL184" s="18" t="s">
        <v>121</v>
      </c>
      <c r="BM184" s="275" t="s">
        <v>264</v>
      </c>
    </row>
    <row r="185" s="2" customFormat="1" ht="24.15" customHeight="1">
      <c r="A185" s="41"/>
      <c r="B185" s="42"/>
      <c r="C185" s="263" t="s">
        <v>265</v>
      </c>
      <c r="D185" s="263" t="s">
        <v>194</v>
      </c>
      <c r="E185" s="264" t="s">
        <v>266</v>
      </c>
      <c r="F185" s="265" t="s">
        <v>267</v>
      </c>
      <c r="G185" s="266" t="s">
        <v>238</v>
      </c>
      <c r="H185" s="267">
        <v>0.27500000000000002</v>
      </c>
      <c r="I185" s="268"/>
      <c r="J185" s="269">
        <f>ROUND(I185*H185,2)</f>
        <v>0</v>
      </c>
      <c r="K185" s="270"/>
      <c r="L185" s="44"/>
      <c r="M185" s="271" t="s">
        <v>1</v>
      </c>
      <c r="N185" s="272" t="s">
        <v>44</v>
      </c>
      <c r="O185" s="100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5" t="s">
        <v>121</v>
      </c>
      <c r="AT185" s="275" t="s">
        <v>194</v>
      </c>
      <c r="AU185" s="275" t="s">
        <v>91</v>
      </c>
      <c r="AY185" s="18" t="s">
        <v>191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8" t="s">
        <v>91</v>
      </c>
      <c r="BK185" s="160">
        <f>ROUND(I185*H185,2)</f>
        <v>0</v>
      </c>
      <c r="BL185" s="18" t="s">
        <v>121</v>
      </c>
      <c r="BM185" s="275" t="s">
        <v>268</v>
      </c>
    </row>
    <row r="186" s="12" customFormat="1" ht="22.8" customHeight="1">
      <c r="A186" s="12"/>
      <c r="B186" s="248"/>
      <c r="C186" s="249"/>
      <c r="D186" s="250" t="s">
        <v>77</v>
      </c>
      <c r="E186" s="261" t="s">
        <v>269</v>
      </c>
      <c r="F186" s="261" t="s">
        <v>270</v>
      </c>
      <c r="G186" s="249"/>
      <c r="H186" s="249"/>
      <c r="I186" s="252"/>
      <c r="J186" s="262">
        <f>BK186</f>
        <v>0</v>
      </c>
      <c r="K186" s="249"/>
      <c r="L186" s="253"/>
      <c r="M186" s="254"/>
      <c r="N186" s="255"/>
      <c r="O186" s="255"/>
      <c r="P186" s="256">
        <f>P187</f>
        <v>0</v>
      </c>
      <c r="Q186" s="255"/>
      <c r="R186" s="256">
        <f>R187</f>
        <v>0</v>
      </c>
      <c r="S186" s="255"/>
      <c r="T186" s="257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58" t="s">
        <v>85</v>
      </c>
      <c r="AT186" s="259" t="s">
        <v>77</v>
      </c>
      <c r="AU186" s="259" t="s">
        <v>85</v>
      </c>
      <c r="AY186" s="258" t="s">
        <v>191</v>
      </c>
      <c r="BK186" s="260">
        <f>BK187</f>
        <v>0</v>
      </c>
    </row>
    <row r="187" s="2" customFormat="1" ht="24.15" customHeight="1">
      <c r="A187" s="41"/>
      <c r="B187" s="42"/>
      <c r="C187" s="263" t="s">
        <v>271</v>
      </c>
      <c r="D187" s="263" t="s">
        <v>194</v>
      </c>
      <c r="E187" s="264" t="s">
        <v>272</v>
      </c>
      <c r="F187" s="265" t="s">
        <v>273</v>
      </c>
      <c r="G187" s="266" t="s">
        <v>238</v>
      </c>
      <c r="H187" s="267">
        <v>0.82099999999999995</v>
      </c>
      <c r="I187" s="268"/>
      <c r="J187" s="269">
        <f>ROUND(I187*H187,2)</f>
        <v>0</v>
      </c>
      <c r="K187" s="270"/>
      <c r="L187" s="44"/>
      <c r="M187" s="271" t="s">
        <v>1</v>
      </c>
      <c r="N187" s="272" t="s">
        <v>44</v>
      </c>
      <c r="O187" s="100"/>
      <c r="P187" s="273">
        <f>O187*H187</f>
        <v>0</v>
      </c>
      <c r="Q187" s="273">
        <v>0</v>
      </c>
      <c r="R187" s="273">
        <f>Q187*H187</f>
        <v>0</v>
      </c>
      <c r="S187" s="273">
        <v>0</v>
      </c>
      <c r="T187" s="274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5" t="s">
        <v>121</v>
      </c>
      <c r="AT187" s="275" t="s">
        <v>194</v>
      </c>
      <c r="AU187" s="275" t="s">
        <v>91</v>
      </c>
      <c r="AY187" s="18" t="s">
        <v>191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8" t="s">
        <v>91</v>
      </c>
      <c r="BK187" s="160">
        <f>ROUND(I187*H187,2)</f>
        <v>0</v>
      </c>
      <c r="BL187" s="18" t="s">
        <v>121</v>
      </c>
      <c r="BM187" s="275" t="s">
        <v>274</v>
      </c>
    </row>
    <row r="188" s="12" customFormat="1" ht="25.92" customHeight="1">
      <c r="A188" s="12"/>
      <c r="B188" s="248"/>
      <c r="C188" s="249"/>
      <c r="D188" s="250" t="s">
        <v>77</v>
      </c>
      <c r="E188" s="251" t="s">
        <v>275</v>
      </c>
      <c r="F188" s="251" t="s">
        <v>276</v>
      </c>
      <c r="G188" s="249"/>
      <c r="H188" s="249"/>
      <c r="I188" s="252"/>
      <c r="J188" s="227">
        <f>BK188</f>
        <v>0</v>
      </c>
      <c r="K188" s="249"/>
      <c r="L188" s="253"/>
      <c r="M188" s="254"/>
      <c r="N188" s="255"/>
      <c r="O188" s="255"/>
      <c r="P188" s="256">
        <f>P189+P199+P204+P218+P237+P262+P271</f>
        <v>0</v>
      </c>
      <c r="Q188" s="255"/>
      <c r="R188" s="256">
        <f>R189+R199+R204+R218+R237+R262+R271</f>
        <v>0.81606849340000009</v>
      </c>
      <c r="S188" s="255"/>
      <c r="T188" s="257">
        <f>T189+T199+T204+T218+T237+T262+T271</f>
        <v>0.083366499999999996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58" t="s">
        <v>91</v>
      </c>
      <c r="AT188" s="259" t="s">
        <v>77</v>
      </c>
      <c r="AU188" s="259" t="s">
        <v>78</v>
      </c>
      <c r="AY188" s="258" t="s">
        <v>191</v>
      </c>
      <c r="BK188" s="260">
        <f>BK189+BK199+BK204+BK218+BK237+BK262+BK271</f>
        <v>0</v>
      </c>
    </row>
    <row r="189" s="12" customFormat="1" ht="22.8" customHeight="1">
      <c r="A189" s="12"/>
      <c r="B189" s="248"/>
      <c r="C189" s="249"/>
      <c r="D189" s="250" t="s">
        <v>77</v>
      </c>
      <c r="E189" s="261" t="s">
        <v>277</v>
      </c>
      <c r="F189" s="261" t="s">
        <v>278</v>
      </c>
      <c r="G189" s="249"/>
      <c r="H189" s="249"/>
      <c r="I189" s="252"/>
      <c r="J189" s="262">
        <f>BK189</f>
        <v>0</v>
      </c>
      <c r="K189" s="249"/>
      <c r="L189" s="253"/>
      <c r="M189" s="254"/>
      <c r="N189" s="255"/>
      <c r="O189" s="255"/>
      <c r="P189" s="256">
        <f>SUM(P190:P198)</f>
        <v>0</v>
      </c>
      <c r="Q189" s="255"/>
      <c r="R189" s="256">
        <f>SUM(R190:R198)</f>
        <v>0.00215088</v>
      </c>
      <c r="S189" s="255"/>
      <c r="T189" s="257">
        <f>SUM(T190:T198)</f>
        <v>0.012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58" t="s">
        <v>91</v>
      </c>
      <c r="AT189" s="259" t="s">
        <v>77</v>
      </c>
      <c r="AU189" s="259" t="s">
        <v>85</v>
      </c>
      <c r="AY189" s="258" t="s">
        <v>191</v>
      </c>
      <c r="BK189" s="260">
        <f>SUM(BK190:BK198)</f>
        <v>0</v>
      </c>
    </row>
    <row r="190" s="2" customFormat="1" ht="16.5" customHeight="1">
      <c r="A190" s="41"/>
      <c r="B190" s="42"/>
      <c r="C190" s="263" t="s">
        <v>279</v>
      </c>
      <c r="D190" s="263" t="s">
        <v>194</v>
      </c>
      <c r="E190" s="264" t="s">
        <v>280</v>
      </c>
      <c r="F190" s="265" t="s">
        <v>281</v>
      </c>
      <c r="G190" s="266" t="s">
        <v>231</v>
      </c>
      <c r="H190" s="267">
        <v>1</v>
      </c>
      <c r="I190" s="268"/>
      <c r="J190" s="269">
        <f>ROUND(I190*H190,2)</f>
        <v>0</v>
      </c>
      <c r="K190" s="270"/>
      <c r="L190" s="44"/>
      <c r="M190" s="271" t="s">
        <v>1</v>
      </c>
      <c r="N190" s="272" t="s">
        <v>44</v>
      </c>
      <c r="O190" s="100"/>
      <c r="P190" s="273">
        <f>O190*H190</f>
        <v>0</v>
      </c>
      <c r="Q190" s="273">
        <v>2.0000000000000002E-05</v>
      </c>
      <c r="R190" s="273">
        <f>Q190*H190</f>
        <v>2.0000000000000002E-05</v>
      </c>
      <c r="S190" s="273">
        <v>0.012</v>
      </c>
      <c r="T190" s="274">
        <f>S190*H190</f>
        <v>0.012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5" t="s">
        <v>271</v>
      </c>
      <c r="AT190" s="275" t="s">
        <v>194</v>
      </c>
      <c r="AU190" s="275" t="s">
        <v>91</v>
      </c>
      <c r="AY190" s="18" t="s">
        <v>191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8" t="s">
        <v>91</v>
      </c>
      <c r="BK190" s="160">
        <f>ROUND(I190*H190,2)</f>
        <v>0</v>
      </c>
      <c r="BL190" s="18" t="s">
        <v>271</v>
      </c>
      <c r="BM190" s="275" t="s">
        <v>282</v>
      </c>
    </row>
    <row r="191" s="13" customFormat="1">
      <c r="A191" s="13"/>
      <c r="B191" s="276"/>
      <c r="C191" s="277"/>
      <c r="D191" s="278" t="s">
        <v>200</v>
      </c>
      <c r="E191" s="279" t="s">
        <v>1</v>
      </c>
      <c r="F191" s="280" t="s">
        <v>85</v>
      </c>
      <c r="G191" s="277"/>
      <c r="H191" s="281">
        <v>1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200</v>
      </c>
      <c r="AU191" s="287" t="s">
        <v>91</v>
      </c>
      <c r="AV191" s="13" t="s">
        <v>91</v>
      </c>
      <c r="AW191" s="13" t="s">
        <v>33</v>
      </c>
      <c r="AX191" s="13" t="s">
        <v>78</v>
      </c>
      <c r="AY191" s="287" t="s">
        <v>191</v>
      </c>
    </row>
    <row r="192" s="14" customFormat="1">
      <c r="A192" s="14"/>
      <c r="B192" s="288"/>
      <c r="C192" s="289"/>
      <c r="D192" s="278" t="s">
        <v>200</v>
      </c>
      <c r="E192" s="290" t="s">
        <v>143</v>
      </c>
      <c r="F192" s="291" t="s">
        <v>204</v>
      </c>
      <c r="G192" s="289"/>
      <c r="H192" s="292">
        <v>1</v>
      </c>
      <c r="I192" s="293"/>
      <c r="J192" s="289"/>
      <c r="K192" s="289"/>
      <c r="L192" s="294"/>
      <c r="M192" s="295"/>
      <c r="N192" s="296"/>
      <c r="O192" s="296"/>
      <c r="P192" s="296"/>
      <c r="Q192" s="296"/>
      <c r="R192" s="296"/>
      <c r="S192" s="296"/>
      <c r="T192" s="29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8" t="s">
        <v>200</v>
      </c>
      <c r="AU192" s="298" t="s">
        <v>91</v>
      </c>
      <c r="AV192" s="14" t="s">
        <v>121</v>
      </c>
      <c r="AW192" s="14" t="s">
        <v>33</v>
      </c>
      <c r="AX192" s="14" t="s">
        <v>85</v>
      </c>
      <c r="AY192" s="298" t="s">
        <v>191</v>
      </c>
    </row>
    <row r="193" s="2" customFormat="1" ht="24.15" customHeight="1">
      <c r="A193" s="41"/>
      <c r="B193" s="42"/>
      <c r="C193" s="263" t="s">
        <v>283</v>
      </c>
      <c r="D193" s="263" t="s">
        <v>194</v>
      </c>
      <c r="E193" s="264" t="s">
        <v>284</v>
      </c>
      <c r="F193" s="265" t="s">
        <v>285</v>
      </c>
      <c r="G193" s="266" t="s">
        <v>231</v>
      </c>
      <c r="H193" s="267">
        <v>1</v>
      </c>
      <c r="I193" s="268"/>
      <c r="J193" s="269">
        <f>ROUND(I193*H193,2)</f>
        <v>0</v>
      </c>
      <c r="K193" s="270"/>
      <c r="L193" s="44"/>
      <c r="M193" s="271" t="s">
        <v>1</v>
      </c>
      <c r="N193" s="272" t="s">
        <v>44</v>
      </c>
      <c r="O193" s="100"/>
      <c r="P193" s="273">
        <f>O193*H193</f>
        <v>0</v>
      </c>
      <c r="Q193" s="273">
        <v>0.00015096000000000001</v>
      </c>
      <c r="R193" s="273">
        <f>Q193*H193</f>
        <v>0.00015096000000000001</v>
      </c>
      <c r="S193" s="273">
        <v>0</v>
      </c>
      <c r="T193" s="274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5" t="s">
        <v>271</v>
      </c>
      <c r="AT193" s="275" t="s">
        <v>194</v>
      </c>
      <c r="AU193" s="275" t="s">
        <v>91</v>
      </c>
      <c r="AY193" s="18" t="s">
        <v>191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91</v>
      </c>
      <c r="BK193" s="160">
        <f>ROUND(I193*H193,2)</f>
        <v>0</v>
      </c>
      <c r="BL193" s="18" t="s">
        <v>271</v>
      </c>
      <c r="BM193" s="275" t="s">
        <v>286</v>
      </c>
    </row>
    <row r="194" s="2" customFormat="1" ht="24.15" customHeight="1">
      <c r="A194" s="41"/>
      <c r="B194" s="42"/>
      <c r="C194" s="263" t="s">
        <v>287</v>
      </c>
      <c r="D194" s="263" t="s">
        <v>194</v>
      </c>
      <c r="E194" s="264" t="s">
        <v>288</v>
      </c>
      <c r="F194" s="265" t="s">
        <v>289</v>
      </c>
      <c r="G194" s="266" t="s">
        <v>231</v>
      </c>
      <c r="H194" s="267">
        <v>1</v>
      </c>
      <c r="I194" s="268"/>
      <c r="J194" s="269">
        <f>ROUND(I194*H194,2)</f>
        <v>0</v>
      </c>
      <c r="K194" s="270"/>
      <c r="L194" s="44"/>
      <c r="M194" s="271" t="s">
        <v>1</v>
      </c>
      <c r="N194" s="272" t="s">
        <v>44</v>
      </c>
      <c r="O194" s="100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5" t="s">
        <v>271</v>
      </c>
      <c r="AT194" s="275" t="s">
        <v>194</v>
      </c>
      <c r="AU194" s="275" t="s">
        <v>91</v>
      </c>
      <c r="AY194" s="18" t="s">
        <v>191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91</v>
      </c>
      <c r="BK194" s="160">
        <f>ROUND(I194*H194,2)</f>
        <v>0</v>
      </c>
      <c r="BL194" s="18" t="s">
        <v>271</v>
      </c>
      <c r="BM194" s="275" t="s">
        <v>290</v>
      </c>
    </row>
    <row r="195" s="13" customFormat="1">
      <c r="A195" s="13"/>
      <c r="B195" s="276"/>
      <c r="C195" s="277"/>
      <c r="D195" s="278" t="s">
        <v>200</v>
      </c>
      <c r="E195" s="279" t="s">
        <v>1</v>
      </c>
      <c r="F195" s="280" t="s">
        <v>143</v>
      </c>
      <c r="G195" s="277"/>
      <c r="H195" s="281">
        <v>1</v>
      </c>
      <c r="I195" s="282"/>
      <c r="J195" s="277"/>
      <c r="K195" s="277"/>
      <c r="L195" s="283"/>
      <c r="M195" s="284"/>
      <c r="N195" s="285"/>
      <c r="O195" s="285"/>
      <c r="P195" s="285"/>
      <c r="Q195" s="285"/>
      <c r="R195" s="285"/>
      <c r="S195" s="285"/>
      <c r="T195" s="2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7" t="s">
        <v>200</v>
      </c>
      <c r="AU195" s="287" t="s">
        <v>91</v>
      </c>
      <c r="AV195" s="13" t="s">
        <v>91</v>
      </c>
      <c r="AW195" s="13" t="s">
        <v>33</v>
      </c>
      <c r="AX195" s="13" t="s">
        <v>85</v>
      </c>
      <c r="AY195" s="287" t="s">
        <v>191</v>
      </c>
    </row>
    <row r="196" s="2" customFormat="1" ht="33" customHeight="1">
      <c r="A196" s="41"/>
      <c r="B196" s="42"/>
      <c r="C196" s="310" t="s">
        <v>291</v>
      </c>
      <c r="D196" s="310" t="s">
        <v>292</v>
      </c>
      <c r="E196" s="311" t="s">
        <v>293</v>
      </c>
      <c r="F196" s="312" t="s">
        <v>294</v>
      </c>
      <c r="G196" s="313" t="s">
        <v>231</v>
      </c>
      <c r="H196" s="314">
        <v>1</v>
      </c>
      <c r="I196" s="315"/>
      <c r="J196" s="316">
        <f>ROUND(I196*H196,2)</f>
        <v>0</v>
      </c>
      <c r="K196" s="317"/>
      <c r="L196" s="318"/>
      <c r="M196" s="319" t="s">
        <v>1</v>
      </c>
      <c r="N196" s="320" t="s">
        <v>44</v>
      </c>
      <c r="O196" s="100"/>
      <c r="P196" s="273">
        <f>O196*H196</f>
        <v>0</v>
      </c>
      <c r="Q196" s="273">
        <v>0.001</v>
      </c>
      <c r="R196" s="273">
        <f>Q196*H196</f>
        <v>0.001</v>
      </c>
      <c r="S196" s="273">
        <v>0</v>
      </c>
      <c r="T196" s="274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75" t="s">
        <v>295</v>
      </c>
      <c r="AT196" s="275" t="s">
        <v>292</v>
      </c>
      <c r="AU196" s="275" t="s">
        <v>91</v>
      </c>
      <c r="AY196" s="18" t="s">
        <v>191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8" t="s">
        <v>91</v>
      </c>
      <c r="BK196" s="160">
        <f>ROUND(I196*H196,2)</f>
        <v>0</v>
      </c>
      <c r="BL196" s="18" t="s">
        <v>271</v>
      </c>
      <c r="BM196" s="275" t="s">
        <v>296</v>
      </c>
    </row>
    <row r="197" s="2" customFormat="1" ht="24.15" customHeight="1">
      <c r="A197" s="41"/>
      <c r="B197" s="42"/>
      <c r="C197" s="263" t="s">
        <v>297</v>
      </c>
      <c r="D197" s="263" t="s">
        <v>194</v>
      </c>
      <c r="E197" s="264" t="s">
        <v>298</v>
      </c>
      <c r="F197" s="265" t="s">
        <v>299</v>
      </c>
      <c r="G197" s="266" t="s">
        <v>231</v>
      </c>
      <c r="H197" s="267">
        <v>2</v>
      </c>
      <c r="I197" s="268"/>
      <c r="J197" s="269">
        <f>ROUND(I197*H197,2)</f>
        <v>0</v>
      </c>
      <c r="K197" s="270"/>
      <c r="L197" s="44"/>
      <c r="M197" s="271" t="s">
        <v>1</v>
      </c>
      <c r="N197" s="272" t="s">
        <v>44</v>
      </c>
      <c r="O197" s="100"/>
      <c r="P197" s="273">
        <f>O197*H197</f>
        <v>0</v>
      </c>
      <c r="Q197" s="273">
        <v>0.00048996</v>
      </c>
      <c r="R197" s="273">
        <f>Q197*H197</f>
        <v>0.00097992000000000001</v>
      </c>
      <c r="S197" s="273">
        <v>0</v>
      </c>
      <c r="T197" s="274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5" t="s">
        <v>271</v>
      </c>
      <c r="AT197" s="275" t="s">
        <v>194</v>
      </c>
      <c r="AU197" s="275" t="s">
        <v>91</v>
      </c>
      <c r="AY197" s="18" t="s">
        <v>191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8" t="s">
        <v>91</v>
      </c>
      <c r="BK197" s="160">
        <f>ROUND(I197*H197,2)</f>
        <v>0</v>
      </c>
      <c r="BL197" s="18" t="s">
        <v>271</v>
      </c>
      <c r="BM197" s="275" t="s">
        <v>300</v>
      </c>
    </row>
    <row r="198" s="2" customFormat="1" ht="21.75" customHeight="1">
      <c r="A198" s="41"/>
      <c r="B198" s="42"/>
      <c r="C198" s="263" t="s">
        <v>301</v>
      </c>
      <c r="D198" s="263" t="s">
        <v>194</v>
      </c>
      <c r="E198" s="264" t="s">
        <v>302</v>
      </c>
      <c r="F198" s="265" t="s">
        <v>303</v>
      </c>
      <c r="G198" s="266" t="s">
        <v>304</v>
      </c>
      <c r="H198" s="267"/>
      <c r="I198" s="268"/>
      <c r="J198" s="269">
        <f>ROUND(I198*H198,2)</f>
        <v>0</v>
      </c>
      <c r="K198" s="270"/>
      <c r="L198" s="44"/>
      <c r="M198" s="271" t="s">
        <v>1</v>
      </c>
      <c r="N198" s="272" t="s">
        <v>44</v>
      </c>
      <c r="O198" s="100"/>
      <c r="P198" s="273">
        <f>O198*H198</f>
        <v>0</v>
      </c>
      <c r="Q198" s="273">
        <v>0</v>
      </c>
      <c r="R198" s="273">
        <f>Q198*H198</f>
        <v>0</v>
      </c>
      <c r="S198" s="273">
        <v>0</v>
      </c>
      <c r="T198" s="274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5" t="s">
        <v>271</v>
      </c>
      <c r="AT198" s="275" t="s">
        <v>194</v>
      </c>
      <c r="AU198" s="275" t="s">
        <v>91</v>
      </c>
      <c r="AY198" s="18" t="s">
        <v>191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8" t="s">
        <v>91</v>
      </c>
      <c r="BK198" s="160">
        <f>ROUND(I198*H198,2)</f>
        <v>0</v>
      </c>
      <c r="BL198" s="18" t="s">
        <v>271</v>
      </c>
      <c r="BM198" s="275" t="s">
        <v>305</v>
      </c>
    </row>
    <row r="199" s="12" customFormat="1" ht="22.8" customHeight="1">
      <c r="A199" s="12"/>
      <c r="B199" s="248"/>
      <c r="C199" s="249"/>
      <c r="D199" s="250" t="s">
        <v>77</v>
      </c>
      <c r="E199" s="261" t="s">
        <v>306</v>
      </c>
      <c r="F199" s="261" t="s">
        <v>307</v>
      </c>
      <c r="G199" s="249"/>
      <c r="H199" s="249"/>
      <c r="I199" s="252"/>
      <c r="J199" s="262">
        <f>BK199</f>
        <v>0</v>
      </c>
      <c r="K199" s="249"/>
      <c r="L199" s="253"/>
      <c r="M199" s="254"/>
      <c r="N199" s="255"/>
      <c r="O199" s="255"/>
      <c r="P199" s="256">
        <f>SUM(P200:P203)</f>
        <v>0</v>
      </c>
      <c r="Q199" s="255"/>
      <c r="R199" s="256">
        <f>SUM(R200:R203)</f>
        <v>0.001867</v>
      </c>
      <c r="S199" s="255"/>
      <c r="T199" s="257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58" t="s">
        <v>91</v>
      </c>
      <c r="AT199" s="259" t="s">
        <v>77</v>
      </c>
      <c r="AU199" s="259" t="s">
        <v>85</v>
      </c>
      <c r="AY199" s="258" t="s">
        <v>191</v>
      </c>
      <c r="BK199" s="260">
        <f>SUM(BK200:BK203)</f>
        <v>0</v>
      </c>
    </row>
    <row r="200" s="2" customFormat="1" ht="37.8" customHeight="1">
      <c r="A200" s="41"/>
      <c r="B200" s="42"/>
      <c r="C200" s="263" t="s">
        <v>7</v>
      </c>
      <c r="D200" s="263" t="s">
        <v>194</v>
      </c>
      <c r="E200" s="264" t="s">
        <v>308</v>
      </c>
      <c r="F200" s="265" t="s">
        <v>309</v>
      </c>
      <c r="G200" s="266" t="s">
        <v>231</v>
      </c>
      <c r="H200" s="267">
        <v>1</v>
      </c>
      <c r="I200" s="268"/>
      <c r="J200" s="269">
        <f>ROUND(I200*H200,2)</f>
        <v>0</v>
      </c>
      <c r="K200" s="270"/>
      <c r="L200" s="44"/>
      <c r="M200" s="271" t="s">
        <v>1</v>
      </c>
      <c r="N200" s="272" t="s">
        <v>44</v>
      </c>
      <c r="O200" s="100"/>
      <c r="P200" s="273">
        <f>O200*H200</f>
        <v>0</v>
      </c>
      <c r="Q200" s="273">
        <v>0.001867</v>
      </c>
      <c r="R200" s="273">
        <f>Q200*H200</f>
        <v>0.001867</v>
      </c>
      <c r="S200" s="273">
        <v>0</v>
      </c>
      <c r="T200" s="274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5" t="s">
        <v>271</v>
      </c>
      <c r="AT200" s="275" t="s">
        <v>194</v>
      </c>
      <c r="AU200" s="275" t="s">
        <v>91</v>
      </c>
      <c r="AY200" s="18" t="s">
        <v>191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8" t="s">
        <v>91</v>
      </c>
      <c r="BK200" s="160">
        <f>ROUND(I200*H200,2)</f>
        <v>0</v>
      </c>
      <c r="BL200" s="18" t="s">
        <v>271</v>
      </c>
      <c r="BM200" s="275" t="s">
        <v>310</v>
      </c>
    </row>
    <row r="201" s="2" customFormat="1" ht="24.15" customHeight="1">
      <c r="A201" s="41"/>
      <c r="B201" s="42"/>
      <c r="C201" s="263" t="s">
        <v>311</v>
      </c>
      <c r="D201" s="263" t="s">
        <v>194</v>
      </c>
      <c r="E201" s="264" t="s">
        <v>312</v>
      </c>
      <c r="F201" s="265" t="s">
        <v>313</v>
      </c>
      <c r="G201" s="266" t="s">
        <v>197</v>
      </c>
      <c r="H201" s="267">
        <v>1</v>
      </c>
      <c r="I201" s="268"/>
      <c r="J201" s="269">
        <f>ROUND(I201*H201,2)</f>
        <v>0</v>
      </c>
      <c r="K201" s="270"/>
      <c r="L201" s="44"/>
      <c r="M201" s="271" t="s">
        <v>1</v>
      </c>
      <c r="N201" s="272" t="s">
        <v>44</v>
      </c>
      <c r="O201" s="100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5" t="s">
        <v>271</v>
      </c>
      <c r="AT201" s="275" t="s">
        <v>194</v>
      </c>
      <c r="AU201" s="275" t="s">
        <v>91</v>
      </c>
      <c r="AY201" s="18" t="s">
        <v>191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8" t="s">
        <v>91</v>
      </c>
      <c r="BK201" s="160">
        <f>ROUND(I201*H201,2)</f>
        <v>0</v>
      </c>
      <c r="BL201" s="18" t="s">
        <v>271</v>
      </c>
      <c r="BM201" s="275" t="s">
        <v>314</v>
      </c>
    </row>
    <row r="202" s="2" customFormat="1" ht="24.15" customHeight="1">
      <c r="A202" s="41"/>
      <c r="B202" s="42"/>
      <c r="C202" s="263" t="s">
        <v>315</v>
      </c>
      <c r="D202" s="263" t="s">
        <v>194</v>
      </c>
      <c r="E202" s="264" t="s">
        <v>316</v>
      </c>
      <c r="F202" s="265" t="s">
        <v>317</v>
      </c>
      <c r="G202" s="266" t="s">
        <v>197</v>
      </c>
      <c r="H202" s="267">
        <v>1</v>
      </c>
      <c r="I202" s="268"/>
      <c r="J202" s="269">
        <f>ROUND(I202*H202,2)</f>
        <v>0</v>
      </c>
      <c r="K202" s="270"/>
      <c r="L202" s="44"/>
      <c r="M202" s="271" t="s">
        <v>1</v>
      </c>
      <c r="N202" s="272" t="s">
        <v>44</v>
      </c>
      <c r="O202" s="100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5" t="s">
        <v>271</v>
      </c>
      <c r="AT202" s="275" t="s">
        <v>194</v>
      </c>
      <c r="AU202" s="275" t="s">
        <v>91</v>
      </c>
      <c r="AY202" s="18" t="s">
        <v>191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8" t="s">
        <v>91</v>
      </c>
      <c r="BK202" s="160">
        <f>ROUND(I202*H202,2)</f>
        <v>0</v>
      </c>
      <c r="BL202" s="18" t="s">
        <v>271</v>
      </c>
      <c r="BM202" s="275" t="s">
        <v>318</v>
      </c>
    </row>
    <row r="203" s="2" customFormat="1" ht="24.15" customHeight="1">
      <c r="A203" s="41"/>
      <c r="B203" s="42"/>
      <c r="C203" s="263" t="s">
        <v>319</v>
      </c>
      <c r="D203" s="263" t="s">
        <v>194</v>
      </c>
      <c r="E203" s="264" t="s">
        <v>320</v>
      </c>
      <c r="F203" s="265" t="s">
        <v>321</v>
      </c>
      <c r="G203" s="266" t="s">
        <v>304</v>
      </c>
      <c r="H203" s="267"/>
      <c r="I203" s="268"/>
      <c r="J203" s="269">
        <f>ROUND(I203*H203,2)</f>
        <v>0</v>
      </c>
      <c r="K203" s="270"/>
      <c r="L203" s="44"/>
      <c r="M203" s="271" t="s">
        <v>1</v>
      </c>
      <c r="N203" s="272" t="s">
        <v>44</v>
      </c>
      <c r="O203" s="100"/>
      <c r="P203" s="273">
        <f>O203*H203</f>
        <v>0</v>
      </c>
      <c r="Q203" s="273">
        <v>0</v>
      </c>
      <c r="R203" s="273">
        <f>Q203*H203</f>
        <v>0</v>
      </c>
      <c r="S203" s="273">
        <v>0</v>
      </c>
      <c r="T203" s="274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75" t="s">
        <v>271</v>
      </c>
      <c r="AT203" s="275" t="s">
        <v>194</v>
      </c>
      <c r="AU203" s="275" t="s">
        <v>91</v>
      </c>
      <c r="AY203" s="18" t="s">
        <v>191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8" t="s">
        <v>91</v>
      </c>
      <c r="BK203" s="160">
        <f>ROUND(I203*H203,2)</f>
        <v>0</v>
      </c>
      <c r="BL203" s="18" t="s">
        <v>271</v>
      </c>
      <c r="BM203" s="275" t="s">
        <v>322</v>
      </c>
    </row>
    <row r="204" s="12" customFormat="1" ht="22.8" customHeight="1">
      <c r="A204" s="12"/>
      <c r="B204" s="248"/>
      <c r="C204" s="249"/>
      <c r="D204" s="250" t="s">
        <v>77</v>
      </c>
      <c r="E204" s="261" t="s">
        <v>323</v>
      </c>
      <c r="F204" s="261" t="s">
        <v>324</v>
      </c>
      <c r="G204" s="249"/>
      <c r="H204" s="249"/>
      <c r="I204" s="252"/>
      <c r="J204" s="262">
        <f>BK204</f>
        <v>0</v>
      </c>
      <c r="K204" s="249"/>
      <c r="L204" s="253"/>
      <c r="M204" s="254"/>
      <c r="N204" s="255"/>
      <c r="O204" s="255"/>
      <c r="P204" s="256">
        <f>SUM(P205:P217)</f>
        <v>0</v>
      </c>
      <c r="Q204" s="255"/>
      <c r="R204" s="256">
        <f>SUM(R205:R217)</f>
        <v>0.2751265</v>
      </c>
      <c r="S204" s="255"/>
      <c r="T204" s="257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58" t="s">
        <v>91</v>
      </c>
      <c r="AT204" s="259" t="s">
        <v>77</v>
      </c>
      <c r="AU204" s="259" t="s">
        <v>85</v>
      </c>
      <c r="AY204" s="258" t="s">
        <v>191</v>
      </c>
      <c r="BK204" s="260">
        <f>SUM(BK205:BK217)</f>
        <v>0</v>
      </c>
    </row>
    <row r="205" s="2" customFormat="1" ht="37.8" customHeight="1">
      <c r="A205" s="41"/>
      <c r="B205" s="42"/>
      <c r="C205" s="263" t="s">
        <v>325</v>
      </c>
      <c r="D205" s="263" t="s">
        <v>194</v>
      </c>
      <c r="E205" s="264" t="s">
        <v>326</v>
      </c>
      <c r="F205" s="265" t="s">
        <v>327</v>
      </c>
      <c r="G205" s="266" t="s">
        <v>197</v>
      </c>
      <c r="H205" s="267">
        <v>2.1000000000000001</v>
      </c>
      <c r="I205" s="268"/>
      <c r="J205" s="269">
        <f>ROUND(I205*H205,2)</f>
        <v>0</v>
      </c>
      <c r="K205" s="270"/>
      <c r="L205" s="44"/>
      <c r="M205" s="271" t="s">
        <v>1</v>
      </c>
      <c r="N205" s="272" t="s">
        <v>44</v>
      </c>
      <c r="O205" s="100"/>
      <c r="P205" s="273">
        <f>O205*H205</f>
        <v>0</v>
      </c>
      <c r="Q205" s="273">
        <v>3.0000000000000001E-05</v>
      </c>
      <c r="R205" s="273">
        <f>Q205*H205</f>
        <v>6.3E-05</v>
      </c>
      <c r="S205" s="273">
        <v>0</v>
      </c>
      <c r="T205" s="274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5" t="s">
        <v>271</v>
      </c>
      <c r="AT205" s="275" t="s">
        <v>194</v>
      </c>
      <c r="AU205" s="275" t="s">
        <v>91</v>
      </c>
      <c r="AY205" s="18" t="s">
        <v>191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91</v>
      </c>
      <c r="BK205" s="160">
        <f>ROUND(I205*H205,2)</f>
        <v>0</v>
      </c>
      <c r="BL205" s="18" t="s">
        <v>271</v>
      </c>
      <c r="BM205" s="275" t="s">
        <v>328</v>
      </c>
    </row>
    <row r="206" s="13" customFormat="1">
      <c r="A206" s="13"/>
      <c r="B206" s="276"/>
      <c r="C206" s="277"/>
      <c r="D206" s="278" t="s">
        <v>200</v>
      </c>
      <c r="E206" s="279" t="s">
        <v>1</v>
      </c>
      <c r="F206" s="280" t="s">
        <v>329</v>
      </c>
      <c r="G206" s="277"/>
      <c r="H206" s="281">
        <v>2.1000000000000001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200</v>
      </c>
      <c r="AU206" s="287" t="s">
        <v>91</v>
      </c>
      <c r="AV206" s="13" t="s">
        <v>91</v>
      </c>
      <c r="AW206" s="13" t="s">
        <v>33</v>
      </c>
      <c r="AX206" s="13" t="s">
        <v>78</v>
      </c>
      <c r="AY206" s="287" t="s">
        <v>191</v>
      </c>
    </row>
    <row r="207" s="14" customFormat="1">
      <c r="A207" s="14"/>
      <c r="B207" s="288"/>
      <c r="C207" s="289"/>
      <c r="D207" s="278" t="s">
        <v>200</v>
      </c>
      <c r="E207" s="290" t="s">
        <v>123</v>
      </c>
      <c r="F207" s="291" t="s">
        <v>204</v>
      </c>
      <c r="G207" s="289"/>
      <c r="H207" s="292">
        <v>2.1000000000000001</v>
      </c>
      <c r="I207" s="293"/>
      <c r="J207" s="289"/>
      <c r="K207" s="289"/>
      <c r="L207" s="294"/>
      <c r="M207" s="295"/>
      <c r="N207" s="296"/>
      <c r="O207" s="296"/>
      <c r="P207" s="296"/>
      <c r="Q207" s="296"/>
      <c r="R207" s="296"/>
      <c r="S207" s="296"/>
      <c r="T207" s="29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8" t="s">
        <v>200</v>
      </c>
      <c r="AU207" s="298" t="s">
        <v>91</v>
      </c>
      <c r="AV207" s="14" t="s">
        <v>121</v>
      </c>
      <c r="AW207" s="14" t="s">
        <v>33</v>
      </c>
      <c r="AX207" s="14" t="s">
        <v>85</v>
      </c>
      <c r="AY207" s="298" t="s">
        <v>191</v>
      </c>
    </row>
    <row r="208" s="2" customFormat="1" ht="24.15" customHeight="1">
      <c r="A208" s="41"/>
      <c r="B208" s="42"/>
      <c r="C208" s="310" t="s">
        <v>330</v>
      </c>
      <c r="D208" s="310" t="s">
        <v>292</v>
      </c>
      <c r="E208" s="311" t="s">
        <v>331</v>
      </c>
      <c r="F208" s="312" t="s">
        <v>332</v>
      </c>
      <c r="G208" s="313" t="s">
        <v>333</v>
      </c>
      <c r="H208" s="314">
        <v>0.010999999999999999</v>
      </c>
      <c r="I208" s="315"/>
      <c r="J208" s="316">
        <f>ROUND(I208*H208,2)</f>
        <v>0</v>
      </c>
      <c r="K208" s="317"/>
      <c r="L208" s="318"/>
      <c r="M208" s="319" t="s">
        <v>1</v>
      </c>
      <c r="N208" s="320" t="s">
        <v>44</v>
      </c>
      <c r="O208" s="100"/>
      <c r="P208" s="273">
        <f>O208*H208</f>
        <v>0</v>
      </c>
      <c r="Q208" s="273">
        <v>0.5</v>
      </c>
      <c r="R208" s="273">
        <f>Q208*H208</f>
        <v>0.0054999999999999997</v>
      </c>
      <c r="S208" s="273">
        <v>0</v>
      </c>
      <c r="T208" s="274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75" t="s">
        <v>295</v>
      </c>
      <c r="AT208" s="275" t="s">
        <v>292</v>
      </c>
      <c r="AU208" s="275" t="s">
        <v>91</v>
      </c>
      <c r="AY208" s="18" t="s">
        <v>191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8" t="s">
        <v>91</v>
      </c>
      <c r="BK208" s="160">
        <f>ROUND(I208*H208,2)</f>
        <v>0</v>
      </c>
      <c r="BL208" s="18" t="s">
        <v>271</v>
      </c>
      <c r="BM208" s="275" t="s">
        <v>334</v>
      </c>
    </row>
    <row r="209" s="13" customFormat="1">
      <c r="A209" s="13"/>
      <c r="B209" s="276"/>
      <c r="C209" s="277"/>
      <c r="D209" s="278" t="s">
        <v>200</v>
      </c>
      <c r="E209" s="277"/>
      <c r="F209" s="280" t="s">
        <v>335</v>
      </c>
      <c r="G209" s="277"/>
      <c r="H209" s="281">
        <v>0.010999999999999999</v>
      </c>
      <c r="I209" s="282"/>
      <c r="J209" s="277"/>
      <c r="K209" s="277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200</v>
      </c>
      <c r="AU209" s="287" t="s">
        <v>91</v>
      </c>
      <c r="AV209" s="13" t="s">
        <v>91</v>
      </c>
      <c r="AW209" s="13" t="s">
        <v>4</v>
      </c>
      <c r="AX209" s="13" t="s">
        <v>85</v>
      </c>
      <c r="AY209" s="287" t="s">
        <v>191</v>
      </c>
    </row>
    <row r="210" s="2" customFormat="1" ht="37.8" customHeight="1">
      <c r="A210" s="41"/>
      <c r="B210" s="42"/>
      <c r="C210" s="263" t="s">
        <v>336</v>
      </c>
      <c r="D210" s="263" t="s">
        <v>194</v>
      </c>
      <c r="E210" s="264" t="s">
        <v>337</v>
      </c>
      <c r="F210" s="265" t="s">
        <v>338</v>
      </c>
      <c r="G210" s="266" t="s">
        <v>197</v>
      </c>
      <c r="H210" s="267">
        <v>2.1000000000000001</v>
      </c>
      <c r="I210" s="268"/>
      <c r="J210" s="269">
        <f>ROUND(I210*H210,2)</f>
        <v>0</v>
      </c>
      <c r="K210" s="270"/>
      <c r="L210" s="44"/>
      <c r="M210" s="271" t="s">
        <v>1</v>
      </c>
      <c r="N210" s="272" t="s">
        <v>44</v>
      </c>
      <c r="O210" s="100"/>
      <c r="P210" s="273">
        <f>O210*H210</f>
        <v>0</v>
      </c>
      <c r="Q210" s="273">
        <v>0.00051000000000000004</v>
      </c>
      <c r="R210" s="273">
        <f>Q210*H210</f>
        <v>0.0010710000000000001</v>
      </c>
      <c r="S210" s="273">
        <v>0</v>
      </c>
      <c r="T210" s="274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5" t="s">
        <v>271</v>
      </c>
      <c r="AT210" s="275" t="s">
        <v>194</v>
      </c>
      <c r="AU210" s="275" t="s">
        <v>91</v>
      </c>
      <c r="AY210" s="18" t="s">
        <v>191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8" t="s">
        <v>91</v>
      </c>
      <c r="BK210" s="160">
        <f>ROUND(I210*H210,2)</f>
        <v>0</v>
      </c>
      <c r="BL210" s="18" t="s">
        <v>271</v>
      </c>
      <c r="BM210" s="275" t="s">
        <v>339</v>
      </c>
    </row>
    <row r="211" s="13" customFormat="1">
      <c r="A211" s="13"/>
      <c r="B211" s="276"/>
      <c r="C211" s="277"/>
      <c r="D211" s="278" t="s">
        <v>200</v>
      </c>
      <c r="E211" s="279" t="s">
        <v>1</v>
      </c>
      <c r="F211" s="280" t="s">
        <v>123</v>
      </c>
      <c r="G211" s="277"/>
      <c r="H211" s="281">
        <v>2.1000000000000001</v>
      </c>
      <c r="I211" s="282"/>
      <c r="J211" s="277"/>
      <c r="K211" s="277"/>
      <c r="L211" s="283"/>
      <c r="M211" s="284"/>
      <c r="N211" s="285"/>
      <c r="O211" s="285"/>
      <c r="P211" s="285"/>
      <c r="Q211" s="285"/>
      <c r="R211" s="285"/>
      <c r="S211" s="285"/>
      <c r="T211" s="28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87" t="s">
        <v>200</v>
      </c>
      <c r="AU211" s="287" t="s">
        <v>91</v>
      </c>
      <c r="AV211" s="13" t="s">
        <v>91</v>
      </c>
      <c r="AW211" s="13" t="s">
        <v>33</v>
      </c>
      <c r="AX211" s="13" t="s">
        <v>85</v>
      </c>
      <c r="AY211" s="287" t="s">
        <v>191</v>
      </c>
    </row>
    <row r="212" s="2" customFormat="1" ht="21.75" customHeight="1">
      <c r="A212" s="41"/>
      <c r="B212" s="42"/>
      <c r="C212" s="310" t="s">
        <v>340</v>
      </c>
      <c r="D212" s="310" t="s">
        <v>292</v>
      </c>
      <c r="E212" s="311" t="s">
        <v>341</v>
      </c>
      <c r="F212" s="312" t="s">
        <v>342</v>
      </c>
      <c r="G212" s="313" t="s">
        <v>197</v>
      </c>
      <c r="H212" s="314">
        <v>2.2050000000000001</v>
      </c>
      <c r="I212" s="315"/>
      <c r="J212" s="316">
        <f>ROUND(I212*H212,2)</f>
        <v>0</v>
      </c>
      <c r="K212" s="317"/>
      <c r="L212" s="318"/>
      <c r="M212" s="319" t="s">
        <v>1</v>
      </c>
      <c r="N212" s="320" t="s">
        <v>44</v>
      </c>
      <c r="O212" s="100"/>
      <c r="P212" s="273">
        <f>O212*H212</f>
        <v>0</v>
      </c>
      <c r="Q212" s="273">
        <v>0.010500000000000001</v>
      </c>
      <c r="R212" s="273">
        <f>Q212*H212</f>
        <v>0.023152500000000003</v>
      </c>
      <c r="S212" s="273">
        <v>0</v>
      </c>
      <c r="T212" s="274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5" t="s">
        <v>295</v>
      </c>
      <c r="AT212" s="275" t="s">
        <v>292</v>
      </c>
      <c r="AU212" s="275" t="s">
        <v>91</v>
      </c>
      <c r="AY212" s="18" t="s">
        <v>191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8" t="s">
        <v>91</v>
      </c>
      <c r="BK212" s="160">
        <f>ROUND(I212*H212,2)</f>
        <v>0</v>
      </c>
      <c r="BL212" s="18" t="s">
        <v>271</v>
      </c>
      <c r="BM212" s="275" t="s">
        <v>343</v>
      </c>
    </row>
    <row r="213" s="13" customFormat="1">
      <c r="A213" s="13"/>
      <c r="B213" s="276"/>
      <c r="C213" s="277"/>
      <c r="D213" s="278" t="s">
        <v>200</v>
      </c>
      <c r="E213" s="277"/>
      <c r="F213" s="280" t="s">
        <v>344</v>
      </c>
      <c r="G213" s="277"/>
      <c r="H213" s="281">
        <v>2.2050000000000001</v>
      </c>
      <c r="I213" s="282"/>
      <c r="J213" s="277"/>
      <c r="K213" s="277"/>
      <c r="L213" s="283"/>
      <c r="M213" s="284"/>
      <c r="N213" s="285"/>
      <c r="O213" s="285"/>
      <c r="P213" s="285"/>
      <c r="Q213" s="285"/>
      <c r="R213" s="285"/>
      <c r="S213" s="285"/>
      <c r="T213" s="28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87" t="s">
        <v>200</v>
      </c>
      <c r="AU213" s="287" t="s">
        <v>91</v>
      </c>
      <c r="AV213" s="13" t="s">
        <v>91</v>
      </c>
      <c r="AW213" s="13" t="s">
        <v>4</v>
      </c>
      <c r="AX213" s="13" t="s">
        <v>85</v>
      </c>
      <c r="AY213" s="287" t="s">
        <v>191</v>
      </c>
    </row>
    <row r="214" s="2" customFormat="1" ht="37.8" customHeight="1">
      <c r="A214" s="41"/>
      <c r="B214" s="42"/>
      <c r="C214" s="263" t="s">
        <v>345</v>
      </c>
      <c r="D214" s="263" t="s">
        <v>194</v>
      </c>
      <c r="E214" s="264" t="s">
        <v>346</v>
      </c>
      <c r="F214" s="265" t="s">
        <v>347</v>
      </c>
      <c r="G214" s="266" t="s">
        <v>197</v>
      </c>
      <c r="H214" s="267">
        <v>21.75</v>
      </c>
      <c r="I214" s="268"/>
      <c r="J214" s="269">
        <f>ROUND(I214*H214,2)</f>
        <v>0</v>
      </c>
      <c r="K214" s="270"/>
      <c r="L214" s="44"/>
      <c r="M214" s="271" t="s">
        <v>1</v>
      </c>
      <c r="N214" s="272" t="s">
        <v>44</v>
      </c>
      <c r="O214" s="100"/>
      <c r="P214" s="273">
        <f>O214*H214</f>
        <v>0</v>
      </c>
      <c r="Q214" s="273">
        <v>0.01128</v>
      </c>
      <c r="R214" s="273">
        <f>Q214*H214</f>
        <v>0.24534</v>
      </c>
      <c r="S214" s="273">
        <v>0</v>
      </c>
      <c r="T214" s="274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75" t="s">
        <v>271</v>
      </c>
      <c r="AT214" s="275" t="s">
        <v>194</v>
      </c>
      <c r="AU214" s="275" t="s">
        <v>91</v>
      </c>
      <c r="AY214" s="18" t="s">
        <v>191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8" t="s">
        <v>91</v>
      </c>
      <c r="BK214" s="160">
        <f>ROUND(I214*H214,2)</f>
        <v>0</v>
      </c>
      <c r="BL214" s="18" t="s">
        <v>271</v>
      </c>
      <c r="BM214" s="275" t="s">
        <v>348</v>
      </c>
    </row>
    <row r="215" s="13" customFormat="1">
      <c r="A215" s="13"/>
      <c r="B215" s="276"/>
      <c r="C215" s="277"/>
      <c r="D215" s="278" t="s">
        <v>200</v>
      </c>
      <c r="E215" s="279" t="s">
        <v>1</v>
      </c>
      <c r="F215" s="280" t="s">
        <v>117</v>
      </c>
      <c r="G215" s="277"/>
      <c r="H215" s="281">
        <v>21.75</v>
      </c>
      <c r="I215" s="282"/>
      <c r="J215" s="277"/>
      <c r="K215" s="277"/>
      <c r="L215" s="283"/>
      <c r="M215" s="284"/>
      <c r="N215" s="285"/>
      <c r="O215" s="285"/>
      <c r="P215" s="285"/>
      <c r="Q215" s="285"/>
      <c r="R215" s="285"/>
      <c r="S215" s="285"/>
      <c r="T215" s="2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7" t="s">
        <v>200</v>
      </c>
      <c r="AU215" s="287" t="s">
        <v>91</v>
      </c>
      <c r="AV215" s="13" t="s">
        <v>91</v>
      </c>
      <c r="AW215" s="13" t="s">
        <v>33</v>
      </c>
      <c r="AX215" s="13" t="s">
        <v>78</v>
      </c>
      <c r="AY215" s="287" t="s">
        <v>191</v>
      </c>
    </row>
    <row r="216" s="14" customFormat="1">
      <c r="A216" s="14"/>
      <c r="B216" s="288"/>
      <c r="C216" s="289"/>
      <c r="D216" s="278" t="s">
        <v>200</v>
      </c>
      <c r="E216" s="290" t="s">
        <v>349</v>
      </c>
      <c r="F216" s="291" t="s">
        <v>204</v>
      </c>
      <c r="G216" s="289"/>
      <c r="H216" s="292">
        <v>21.75</v>
      </c>
      <c r="I216" s="293"/>
      <c r="J216" s="289"/>
      <c r="K216" s="289"/>
      <c r="L216" s="294"/>
      <c r="M216" s="295"/>
      <c r="N216" s="296"/>
      <c r="O216" s="296"/>
      <c r="P216" s="296"/>
      <c r="Q216" s="296"/>
      <c r="R216" s="296"/>
      <c r="S216" s="296"/>
      <c r="T216" s="29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98" t="s">
        <v>200</v>
      </c>
      <c r="AU216" s="298" t="s">
        <v>91</v>
      </c>
      <c r="AV216" s="14" t="s">
        <v>121</v>
      </c>
      <c r="AW216" s="14" t="s">
        <v>33</v>
      </c>
      <c r="AX216" s="14" t="s">
        <v>85</v>
      </c>
      <c r="AY216" s="298" t="s">
        <v>191</v>
      </c>
    </row>
    <row r="217" s="2" customFormat="1" ht="21.75" customHeight="1">
      <c r="A217" s="41"/>
      <c r="B217" s="42"/>
      <c r="C217" s="263" t="s">
        <v>295</v>
      </c>
      <c r="D217" s="263" t="s">
        <v>194</v>
      </c>
      <c r="E217" s="264" t="s">
        <v>350</v>
      </c>
      <c r="F217" s="265" t="s">
        <v>351</v>
      </c>
      <c r="G217" s="266" t="s">
        <v>304</v>
      </c>
      <c r="H217" s="267"/>
      <c r="I217" s="268"/>
      <c r="J217" s="269">
        <f>ROUND(I217*H217,2)</f>
        <v>0</v>
      </c>
      <c r="K217" s="270"/>
      <c r="L217" s="44"/>
      <c r="M217" s="271" t="s">
        <v>1</v>
      </c>
      <c r="N217" s="272" t="s">
        <v>44</v>
      </c>
      <c r="O217" s="100"/>
      <c r="P217" s="273">
        <f>O217*H217</f>
        <v>0</v>
      </c>
      <c r="Q217" s="273">
        <v>0</v>
      </c>
      <c r="R217" s="273">
        <f>Q217*H217</f>
        <v>0</v>
      </c>
      <c r="S217" s="273">
        <v>0</v>
      </c>
      <c r="T217" s="274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5" t="s">
        <v>271</v>
      </c>
      <c r="AT217" s="275" t="s">
        <v>194</v>
      </c>
      <c r="AU217" s="275" t="s">
        <v>91</v>
      </c>
      <c r="AY217" s="18" t="s">
        <v>191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8" t="s">
        <v>91</v>
      </c>
      <c r="BK217" s="160">
        <f>ROUND(I217*H217,2)</f>
        <v>0</v>
      </c>
      <c r="BL217" s="18" t="s">
        <v>271</v>
      </c>
      <c r="BM217" s="275" t="s">
        <v>352</v>
      </c>
    </row>
    <row r="218" s="12" customFormat="1" ht="22.8" customHeight="1">
      <c r="A218" s="12"/>
      <c r="B218" s="248"/>
      <c r="C218" s="249"/>
      <c r="D218" s="250" t="s">
        <v>77</v>
      </c>
      <c r="E218" s="261" t="s">
        <v>353</v>
      </c>
      <c r="F218" s="261" t="s">
        <v>354</v>
      </c>
      <c r="G218" s="249"/>
      <c r="H218" s="249"/>
      <c r="I218" s="252"/>
      <c r="J218" s="262">
        <f>BK218</f>
        <v>0</v>
      </c>
      <c r="K218" s="249"/>
      <c r="L218" s="253"/>
      <c r="M218" s="254"/>
      <c r="N218" s="255"/>
      <c r="O218" s="255"/>
      <c r="P218" s="256">
        <f>SUM(P219:P236)</f>
        <v>0</v>
      </c>
      <c r="Q218" s="255"/>
      <c r="R218" s="256">
        <f>SUM(R219:R236)</f>
        <v>0.2132</v>
      </c>
      <c r="S218" s="255"/>
      <c r="T218" s="257">
        <f>SUM(T219:T236)</f>
        <v>0.0080000000000000002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58" t="s">
        <v>91</v>
      </c>
      <c r="AT218" s="259" t="s">
        <v>77</v>
      </c>
      <c r="AU218" s="259" t="s">
        <v>85</v>
      </c>
      <c r="AY218" s="258" t="s">
        <v>191</v>
      </c>
      <c r="BK218" s="260">
        <f>SUM(BK219:BK236)</f>
        <v>0</v>
      </c>
    </row>
    <row r="219" s="2" customFormat="1" ht="33" customHeight="1">
      <c r="A219" s="41"/>
      <c r="B219" s="42"/>
      <c r="C219" s="263" t="s">
        <v>355</v>
      </c>
      <c r="D219" s="263" t="s">
        <v>194</v>
      </c>
      <c r="E219" s="264" t="s">
        <v>356</v>
      </c>
      <c r="F219" s="265" t="s">
        <v>357</v>
      </c>
      <c r="G219" s="266" t="s">
        <v>231</v>
      </c>
      <c r="H219" s="267">
        <v>8</v>
      </c>
      <c r="I219" s="268"/>
      <c r="J219" s="269">
        <f>ROUND(I219*H219,2)</f>
        <v>0</v>
      </c>
      <c r="K219" s="270"/>
      <c r="L219" s="44"/>
      <c r="M219" s="271" t="s">
        <v>1</v>
      </c>
      <c r="N219" s="272" t="s">
        <v>44</v>
      </c>
      <c r="O219" s="100"/>
      <c r="P219" s="273">
        <f>O219*H219</f>
        <v>0</v>
      </c>
      <c r="Q219" s="273">
        <v>0</v>
      </c>
      <c r="R219" s="273">
        <f>Q219*H219</f>
        <v>0</v>
      </c>
      <c r="S219" s="273">
        <v>0</v>
      </c>
      <c r="T219" s="274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5" t="s">
        <v>271</v>
      </c>
      <c r="AT219" s="275" t="s">
        <v>194</v>
      </c>
      <c r="AU219" s="275" t="s">
        <v>91</v>
      </c>
      <c r="AY219" s="18" t="s">
        <v>191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8" t="s">
        <v>91</v>
      </c>
      <c r="BK219" s="160">
        <f>ROUND(I219*H219,2)</f>
        <v>0</v>
      </c>
      <c r="BL219" s="18" t="s">
        <v>271</v>
      </c>
      <c r="BM219" s="275" t="s">
        <v>358</v>
      </c>
    </row>
    <row r="220" s="13" customFormat="1">
      <c r="A220" s="13"/>
      <c r="B220" s="276"/>
      <c r="C220" s="277"/>
      <c r="D220" s="278" t="s">
        <v>200</v>
      </c>
      <c r="E220" s="279" t="s">
        <v>1</v>
      </c>
      <c r="F220" s="280" t="s">
        <v>233</v>
      </c>
      <c r="G220" s="277"/>
      <c r="H220" s="281">
        <v>4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200</v>
      </c>
      <c r="AU220" s="287" t="s">
        <v>91</v>
      </c>
      <c r="AV220" s="13" t="s">
        <v>91</v>
      </c>
      <c r="AW220" s="13" t="s">
        <v>33</v>
      </c>
      <c r="AX220" s="13" t="s">
        <v>78</v>
      </c>
      <c r="AY220" s="287" t="s">
        <v>191</v>
      </c>
    </row>
    <row r="221" s="13" customFormat="1">
      <c r="A221" s="13"/>
      <c r="B221" s="276"/>
      <c r="C221" s="277"/>
      <c r="D221" s="278" t="s">
        <v>200</v>
      </c>
      <c r="E221" s="279" t="s">
        <v>1</v>
      </c>
      <c r="F221" s="280" t="s">
        <v>234</v>
      </c>
      <c r="G221" s="277"/>
      <c r="H221" s="281">
        <v>2</v>
      </c>
      <c r="I221" s="282"/>
      <c r="J221" s="277"/>
      <c r="K221" s="277"/>
      <c r="L221" s="283"/>
      <c r="M221" s="284"/>
      <c r="N221" s="285"/>
      <c r="O221" s="285"/>
      <c r="P221" s="285"/>
      <c r="Q221" s="285"/>
      <c r="R221" s="285"/>
      <c r="S221" s="285"/>
      <c r="T221" s="28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7" t="s">
        <v>200</v>
      </c>
      <c r="AU221" s="287" t="s">
        <v>91</v>
      </c>
      <c r="AV221" s="13" t="s">
        <v>91</v>
      </c>
      <c r="AW221" s="13" t="s">
        <v>33</v>
      </c>
      <c r="AX221" s="13" t="s">
        <v>78</v>
      </c>
      <c r="AY221" s="287" t="s">
        <v>191</v>
      </c>
    </row>
    <row r="222" s="13" customFormat="1">
      <c r="A222" s="13"/>
      <c r="B222" s="276"/>
      <c r="C222" s="277"/>
      <c r="D222" s="278" t="s">
        <v>200</v>
      </c>
      <c r="E222" s="279" t="s">
        <v>1</v>
      </c>
      <c r="F222" s="280" t="s">
        <v>235</v>
      </c>
      <c r="G222" s="277"/>
      <c r="H222" s="281">
        <v>2</v>
      </c>
      <c r="I222" s="282"/>
      <c r="J222" s="277"/>
      <c r="K222" s="277"/>
      <c r="L222" s="283"/>
      <c r="M222" s="284"/>
      <c r="N222" s="285"/>
      <c r="O222" s="285"/>
      <c r="P222" s="285"/>
      <c r="Q222" s="285"/>
      <c r="R222" s="285"/>
      <c r="S222" s="285"/>
      <c r="T222" s="2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7" t="s">
        <v>200</v>
      </c>
      <c r="AU222" s="287" t="s">
        <v>91</v>
      </c>
      <c r="AV222" s="13" t="s">
        <v>91</v>
      </c>
      <c r="AW222" s="13" t="s">
        <v>33</v>
      </c>
      <c r="AX222" s="13" t="s">
        <v>78</v>
      </c>
      <c r="AY222" s="287" t="s">
        <v>191</v>
      </c>
    </row>
    <row r="223" s="14" customFormat="1">
      <c r="A223" s="14"/>
      <c r="B223" s="288"/>
      <c r="C223" s="289"/>
      <c r="D223" s="278" t="s">
        <v>200</v>
      </c>
      <c r="E223" s="290" t="s">
        <v>136</v>
      </c>
      <c r="F223" s="291" t="s">
        <v>204</v>
      </c>
      <c r="G223" s="289"/>
      <c r="H223" s="292">
        <v>8</v>
      </c>
      <c r="I223" s="293"/>
      <c r="J223" s="289"/>
      <c r="K223" s="289"/>
      <c r="L223" s="294"/>
      <c r="M223" s="295"/>
      <c r="N223" s="296"/>
      <c r="O223" s="296"/>
      <c r="P223" s="296"/>
      <c r="Q223" s="296"/>
      <c r="R223" s="296"/>
      <c r="S223" s="296"/>
      <c r="T223" s="29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8" t="s">
        <v>200</v>
      </c>
      <c r="AU223" s="298" t="s">
        <v>91</v>
      </c>
      <c r="AV223" s="14" t="s">
        <v>121</v>
      </c>
      <c r="AW223" s="14" t="s">
        <v>33</v>
      </c>
      <c r="AX223" s="14" t="s">
        <v>85</v>
      </c>
      <c r="AY223" s="298" t="s">
        <v>191</v>
      </c>
    </row>
    <row r="224" s="2" customFormat="1" ht="24.15" customHeight="1">
      <c r="A224" s="41"/>
      <c r="B224" s="42"/>
      <c r="C224" s="310" t="s">
        <v>359</v>
      </c>
      <c r="D224" s="310" t="s">
        <v>292</v>
      </c>
      <c r="E224" s="311" t="s">
        <v>360</v>
      </c>
      <c r="F224" s="312" t="s">
        <v>361</v>
      </c>
      <c r="G224" s="313" t="s">
        <v>231</v>
      </c>
      <c r="H224" s="314">
        <v>8</v>
      </c>
      <c r="I224" s="315"/>
      <c r="J224" s="316">
        <f>ROUND(I224*H224,2)</f>
        <v>0</v>
      </c>
      <c r="K224" s="317"/>
      <c r="L224" s="318"/>
      <c r="M224" s="319" t="s">
        <v>1</v>
      </c>
      <c r="N224" s="320" t="s">
        <v>44</v>
      </c>
      <c r="O224" s="100"/>
      <c r="P224" s="273">
        <f>O224*H224</f>
        <v>0</v>
      </c>
      <c r="Q224" s="273">
        <v>0.001</v>
      </c>
      <c r="R224" s="273">
        <f>Q224*H224</f>
        <v>0.0080000000000000002</v>
      </c>
      <c r="S224" s="273">
        <v>0</v>
      </c>
      <c r="T224" s="274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75" t="s">
        <v>295</v>
      </c>
      <c r="AT224" s="275" t="s">
        <v>292</v>
      </c>
      <c r="AU224" s="275" t="s">
        <v>91</v>
      </c>
      <c r="AY224" s="18" t="s">
        <v>191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8" t="s">
        <v>91</v>
      </c>
      <c r="BK224" s="160">
        <f>ROUND(I224*H224,2)</f>
        <v>0</v>
      </c>
      <c r="BL224" s="18" t="s">
        <v>271</v>
      </c>
      <c r="BM224" s="275" t="s">
        <v>362</v>
      </c>
    </row>
    <row r="225" s="2" customFormat="1" ht="24.15" customHeight="1">
      <c r="A225" s="41"/>
      <c r="B225" s="42"/>
      <c r="C225" s="310" t="s">
        <v>363</v>
      </c>
      <c r="D225" s="310" t="s">
        <v>292</v>
      </c>
      <c r="E225" s="311" t="s">
        <v>364</v>
      </c>
      <c r="F225" s="312" t="s">
        <v>365</v>
      </c>
      <c r="G225" s="313" t="s">
        <v>231</v>
      </c>
      <c r="H225" s="314">
        <v>8</v>
      </c>
      <c r="I225" s="315"/>
      <c r="J225" s="316">
        <f>ROUND(I225*H225,2)</f>
        <v>0</v>
      </c>
      <c r="K225" s="317"/>
      <c r="L225" s="318"/>
      <c r="M225" s="319" t="s">
        <v>1</v>
      </c>
      <c r="N225" s="320" t="s">
        <v>44</v>
      </c>
      <c r="O225" s="100"/>
      <c r="P225" s="273">
        <f>O225*H225</f>
        <v>0</v>
      </c>
      <c r="Q225" s="273">
        <v>0.025000000000000001</v>
      </c>
      <c r="R225" s="273">
        <f>Q225*H225</f>
        <v>0.20000000000000001</v>
      </c>
      <c r="S225" s="273">
        <v>0</v>
      </c>
      <c r="T225" s="274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5" t="s">
        <v>295</v>
      </c>
      <c r="AT225" s="275" t="s">
        <v>292</v>
      </c>
      <c r="AU225" s="275" t="s">
        <v>91</v>
      </c>
      <c r="AY225" s="18" t="s">
        <v>191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8" t="s">
        <v>91</v>
      </c>
      <c r="BK225" s="160">
        <f>ROUND(I225*H225,2)</f>
        <v>0</v>
      </c>
      <c r="BL225" s="18" t="s">
        <v>271</v>
      </c>
      <c r="BM225" s="275" t="s">
        <v>366</v>
      </c>
    </row>
    <row r="226" s="2" customFormat="1" ht="24.15" customHeight="1">
      <c r="A226" s="41"/>
      <c r="B226" s="42"/>
      <c r="C226" s="263" t="s">
        <v>367</v>
      </c>
      <c r="D226" s="263" t="s">
        <v>194</v>
      </c>
      <c r="E226" s="264" t="s">
        <v>368</v>
      </c>
      <c r="F226" s="265" t="s">
        <v>369</v>
      </c>
      <c r="G226" s="266" t="s">
        <v>231</v>
      </c>
      <c r="H226" s="267">
        <v>6</v>
      </c>
      <c r="I226" s="268"/>
      <c r="J226" s="269">
        <f>ROUND(I226*H226,2)</f>
        <v>0</v>
      </c>
      <c r="K226" s="270"/>
      <c r="L226" s="44"/>
      <c r="M226" s="271" t="s">
        <v>1</v>
      </c>
      <c r="N226" s="272" t="s">
        <v>44</v>
      </c>
      <c r="O226" s="100"/>
      <c r="P226" s="273">
        <f>O226*H226</f>
        <v>0</v>
      </c>
      <c r="Q226" s="273">
        <v>0</v>
      </c>
      <c r="R226" s="273">
        <f>Q226*H226</f>
        <v>0</v>
      </c>
      <c r="S226" s="273">
        <v>0.001</v>
      </c>
      <c r="T226" s="274">
        <f>S226*H226</f>
        <v>0.0060000000000000001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5" t="s">
        <v>271</v>
      </c>
      <c r="AT226" s="275" t="s">
        <v>194</v>
      </c>
      <c r="AU226" s="275" t="s">
        <v>91</v>
      </c>
      <c r="AY226" s="18" t="s">
        <v>191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8" t="s">
        <v>91</v>
      </c>
      <c r="BK226" s="160">
        <f>ROUND(I226*H226,2)</f>
        <v>0</v>
      </c>
      <c r="BL226" s="18" t="s">
        <v>271</v>
      </c>
      <c r="BM226" s="275" t="s">
        <v>370</v>
      </c>
    </row>
    <row r="227" s="13" customFormat="1">
      <c r="A227" s="13"/>
      <c r="B227" s="276"/>
      <c r="C227" s="277"/>
      <c r="D227" s="278" t="s">
        <v>200</v>
      </c>
      <c r="E227" s="279" t="s">
        <v>1</v>
      </c>
      <c r="F227" s="280" t="s">
        <v>233</v>
      </c>
      <c r="G227" s="277"/>
      <c r="H227" s="281">
        <v>4</v>
      </c>
      <c r="I227" s="282"/>
      <c r="J227" s="277"/>
      <c r="K227" s="277"/>
      <c r="L227" s="283"/>
      <c r="M227" s="284"/>
      <c r="N227" s="285"/>
      <c r="O227" s="285"/>
      <c r="P227" s="285"/>
      <c r="Q227" s="285"/>
      <c r="R227" s="285"/>
      <c r="S227" s="285"/>
      <c r="T227" s="28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7" t="s">
        <v>200</v>
      </c>
      <c r="AU227" s="287" t="s">
        <v>91</v>
      </c>
      <c r="AV227" s="13" t="s">
        <v>91</v>
      </c>
      <c r="AW227" s="13" t="s">
        <v>33</v>
      </c>
      <c r="AX227" s="13" t="s">
        <v>78</v>
      </c>
      <c r="AY227" s="287" t="s">
        <v>191</v>
      </c>
    </row>
    <row r="228" s="13" customFormat="1">
      <c r="A228" s="13"/>
      <c r="B228" s="276"/>
      <c r="C228" s="277"/>
      <c r="D228" s="278" t="s">
        <v>200</v>
      </c>
      <c r="E228" s="279" t="s">
        <v>1</v>
      </c>
      <c r="F228" s="280" t="s">
        <v>234</v>
      </c>
      <c r="G228" s="277"/>
      <c r="H228" s="281">
        <v>2</v>
      </c>
      <c r="I228" s="282"/>
      <c r="J228" s="277"/>
      <c r="K228" s="277"/>
      <c r="L228" s="283"/>
      <c r="M228" s="284"/>
      <c r="N228" s="285"/>
      <c r="O228" s="285"/>
      <c r="P228" s="285"/>
      <c r="Q228" s="285"/>
      <c r="R228" s="285"/>
      <c r="S228" s="285"/>
      <c r="T228" s="2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7" t="s">
        <v>200</v>
      </c>
      <c r="AU228" s="287" t="s">
        <v>91</v>
      </c>
      <c r="AV228" s="13" t="s">
        <v>91</v>
      </c>
      <c r="AW228" s="13" t="s">
        <v>33</v>
      </c>
      <c r="AX228" s="13" t="s">
        <v>78</v>
      </c>
      <c r="AY228" s="287" t="s">
        <v>191</v>
      </c>
    </row>
    <row r="229" s="14" customFormat="1">
      <c r="A229" s="14"/>
      <c r="B229" s="288"/>
      <c r="C229" s="289"/>
      <c r="D229" s="278" t="s">
        <v>200</v>
      </c>
      <c r="E229" s="290" t="s">
        <v>1</v>
      </c>
      <c r="F229" s="291" t="s">
        <v>204</v>
      </c>
      <c r="G229" s="289"/>
      <c r="H229" s="292">
        <v>6</v>
      </c>
      <c r="I229" s="293"/>
      <c r="J229" s="289"/>
      <c r="K229" s="289"/>
      <c r="L229" s="294"/>
      <c r="M229" s="295"/>
      <c r="N229" s="296"/>
      <c r="O229" s="296"/>
      <c r="P229" s="296"/>
      <c r="Q229" s="296"/>
      <c r="R229" s="296"/>
      <c r="S229" s="296"/>
      <c r="T229" s="29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8" t="s">
        <v>200</v>
      </c>
      <c r="AU229" s="298" t="s">
        <v>91</v>
      </c>
      <c r="AV229" s="14" t="s">
        <v>121</v>
      </c>
      <c r="AW229" s="14" t="s">
        <v>33</v>
      </c>
      <c r="AX229" s="14" t="s">
        <v>85</v>
      </c>
      <c r="AY229" s="298" t="s">
        <v>191</v>
      </c>
    </row>
    <row r="230" s="2" customFormat="1" ht="24.15" customHeight="1">
      <c r="A230" s="41"/>
      <c r="B230" s="42"/>
      <c r="C230" s="263" t="s">
        <v>371</v>
      </c>
      <c r="D230" s="263" t="s">
        <v>194</v>
      </c>
      <c r="E230" s="264" t="s">
        <v>372</v>
      </c>
      <c r="F230" s="265" t="s">
        <v>373</v>
      </c>
      <c r="G230" s="266" t="s">
        <v>231</v>
      </c>
      <c r="H230" s="267">
        <v>1</v>
      </c>
      <c r="I230" s="268"/>
      <c r="J230" s="269">
        <f>ROUND(I230*H230,2)</f>
        <v>0</v>
      </c>
      <c r="K230" s="270"/>
      <c r="L230" s="44"/>
      <c r="M230" s="271" t="s">
        <v>1</v>
      </c>
      <c r="N230" s="272" t="s">
        <v>44</v>
      </c>
      <c r="O230" s="100"/>
      <c r="P230" s="273">
        <f>O230*H230</f>
        <v>0</v>
      </c>
      <c r="Q230" s="273">
        <v>0</v>
      </c>
      <c r="R230" s="273">
        <f>Q230*H230</f>
        <v>0</v>
      </c>
      <c r="S230" s="273">
        <v>0.002</v>
      </c>
      <c r="T230" s="274">
        <f>S230*H230</f>
        <v>0.002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5" t="s">
        <v>271</v>
      </c>
      <c r="AT230" s="275" t="s">
        <v>194</v>
      </c>
      <c r="AU230" s="275" t="s">
        <v>91</v>
      </c>
      <c r="AY230" s="18" t="s">
        <v>191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8" t="s">
        <v>91</v>
      </c>
      <c r="BK230" s="160">
        <f>ROUND(I230*H230,2)</f>
        <v>0</v>
      </c>
      <c r="BL230" s="18" t="s">
        <v>271</v>
      </c>
      <c r="BM230" s="275" t="s">
        <v>374</v>
      </c>
    </row>
    <row r="231" s="13" customFormat="1">
      <c r="A231" s="13"/>
      <c r="B231" s="276"/>
      <c r="C231" s="277"/>
      <c r="D231" s="278" t="s">
        <v>200</v>
      </c>
      <c r="E231" s="279" t="s">
        <v>1</v>
      </c>
      <c r="F231" s="280" t="s">
        <v>375</v>
      </c>
      <c r="G231" s="277"/>
      <c r="H231" s="281">
        <v>1</v>
      </c>
      <c r="I231" s="282"/>
      <c r="J231" s="277"/>
      <c r="K231" s="277"/>
      <c r="L231" s="283"/>
      <c r="M231" s="284"/>
      <c r="N231" s="285"/>
      <c r="O231" s="285"/>
      <c r="P231" s="285"/>
      <c r="Q231" s="285"/>
      <c r="R231" s="285"/>
      <c r="S231" s="285"/>
      <c r="T231" s="28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7" t="s">
        <v>200</v>
      </c>
      <c r="AU231" s="287" t="s">
        <v>91</v>
      </c>
      <c r="AV231" s="13" t="s">
        <v>91</v>
      </c>
      <c r="AW231" s="13" t="s">
        <v>33</v>
      </c>
      <c r="AX231" s="13" t="s">
        <v>78</v>
      </c>
      <c r="AY231" s="287" t="s">
        <v>191</v>
      </c>
    </row>
    <row r="232" s="14" customFormat="1">
      <c r="A232" s="14"/>
      <c r="B232" s="288"/>
      <c r="C232" s="289"/>
      <c r="D232" s="278" t="s">
        <v>200</v>
      </c>
      <c r="E232" s="290" t="s">
        <v>1</v>
      </c>
      <c r="F232" s="291" t="s">
        <v>204</v>
      </c>
      <c r="G232" s="289"/>
      <c r="H232" s="292">
        <v>1</v>
      </c>
      <c r="I232" s="293"/>
      <c r="J232" s="289"/>
      <c r="K232" s="289"/>
      <c r="L232" s="294"/>
      <c r="M232" s="295"/>
      <c r="N232" s="296"/>
      <c r="O232" s="296"/>
      <c r="P232" s="296"/>
      <c r="Q232" s="296"/>
      <c r="R232" s="296"/>
      <c r="S232" s="296"/>
      <c r="T232" s="29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98" t="s">
        <v>200</v>
      </c>
      <c r="AU232" s="298" t="s">
        <v>91</v>
      </c>
      <c r="AV232" s="14" t="s">
        <v>121</v>
      </c>
      <c r="AW232" s="14" t="s">
        <v>33</v>
      </c>
      <c r="AX232" s="14" t="s">
        <v>85</v>
      </c>
      <c r="AY232" s="298" t="s">
        <v>191</v>
      </c>
    </row>
    <row r="233" s="2" customFormat="1" ht="16.5" customHeight="1">
      <c r="A233" s="41"/>
      <c r="B233" s="42"/>
      <c r="C233" s="263" t="s">
        <v>376</v>
      </c>
      <c r="D233" s="263" t="s">
        <v>194</v>
      </c>
      <c r="E233" s="264" t="s">
        <v>377</v>
      </c>
      <c r="F233" s="265" t="s">
        <v>378</v>
      </c>
      <c r="G233" s="266" t="s">
        <v>231</v>
      </c>
      <c r="H233" s="267">
        <v>8</v>
      </c>
      <c r="I233" s="268"/>
      <c r="J233" s="269">
        <f>ROUND(I233*H233,2)</f>
        <v>0</v>
      </c>
      <c r="K233" s="270"/>
      <c r="L233" s="44"/>
      <c r="M233" s="271" t="s">
        <v>1</v>
      </c>
      <c r="N233" s="272" t="s">
        <v>44</v>
      </c>
      <c r="O233" s="100"/>
      <c r="P233" s="273">
        <f>O233*H233</f>
        <v>0</v>
      </c>
      <c r="Q233" s="273">
        <v>3.0000000000000001E-05</v>
      </c>
      <c r="R233" s="273">
        <f>Q233*H233</f>
        <v>0.00024000000000000001</v>
      </c>
      <c r="S233" s="273">
        <v>0</v>
      </c>
      <c r="T233" s="274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75" t="s">
        <v>271</v>
      </c>
      <c r="AT233" s="275" t="s">
        <v>194</v>
      </c>
      <c r="AU233" s="275" t="s">
        <v>91</v>
      </c>
      <c r="AY233" s="18" t="s">
        <v>191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8" t="s">
        <v>91</v>
      </c>
      <c r="BK233" s="160">
        <f>ROUND(I233*H233,2)</f>
        <v>0</v>
      </c>
      <c r="BL233" s="18" t="s">
        <v>271</v>
      </c>
      <c r="BM233" s="275" t="s">
        <v>379</v>
      </c>
    </row>
    <row r="234" s="13" customFormat="1">
      <c r="A234" s="13"/>
      <c r="B234" s="276"/>
      <c r="C234" s="277"/>
      <c r="D234" s="278" t="s">
        <v>200</v>
      </c>
      <c r="E234" s="279" t="s">
        <v>1</v>
      </c>
      <c r="F234" s="280" t="s">
        <v>136</v>
      </c>
      <c r="G234" s="277"/>
      <c r="H234" s="281">
        <v>8</v>
      </c>
      <c r="I234" s="282"/>
      <c r="J234" s="277"/>
      <c r="K234" s="277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200</v>
      </c>
      <c r="AU234" s="287" t="s">
        <v>91</v>
      </c>
      <c r="AV234" s="13" t="s">
        <v>91</v>
      </c>
      <c r="AW234" s="13" t="s">
        <v>33</v>
      </c>
      <c r="AX234" s="13" t="s">
        <v>85</v>
      </c>
      <c r="AY234" s="287" t="s">
        <v>191</v>
      </c>
    </row>
    <row r="235" s="2" customFormat="1" ht="16.5" customHeight="1">
      <c r="A235" s="41"/>
      <c r="B235" s="42"/>
      <c r="C235" s="310" t="s">
        <v>380</v>
      </c>
      <c r="D235" s="310" t="s">
        <v>292</v>
      </c>
      <c r="E235" s="311" t="s">
        <v>381</v>
      </c>
      <c r="F235" s="312" t="s">
        <v>382</v>
      </c>
      <c r="G235" s="313" t="s">
        <v>231</v>
      </c>
      <c r="H235" s="314">
        <v>8</v>
      </c>
      <c r="I235" s="315"/>
      <c r="J235" s="316">
        <f>ROUND(I235*H235,2)</f>
        <v>0</v>
      </c>
      <c r="K235" s="317"/>
      <c r="L235" s="318"/>
      <c r="M235" s="319" t="s">
        <v>1</v>
      </c>
      <c r="N235" s="320" t="s">
        <v>44</v>
      </c>
      <c r="O235" s="100"/>
      <c r="P235" s="273">
        <f>O235*H235</f>
        <v>0</v>
      </c>
      <c r="Q235" s="273">
        <v>0.00062</v>
      </c>
      <c r="R235" s="273">
        <f>Q235*H235</f>
        <v>0.00496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295</v>
      </c>
      <c r="AT235" s="275" t="s">
        <v>292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271</v>
      </c>
      <c r="BM235" s="275" t="s">
        <v>383</v>
      </c>
    </row>
    <row r="236" s="2" customFormat="1" ht="24.15" customHeight="1">
      <c r="A236" s="41"/>
      <c r="B236" s="42"/>
      <c r="C236" s="263" t="s">
        <v>384</v>
      </c>
      <c r="D236" s="263" t="s">
        <v>194</v>
      </c>
      <c r="E236" s="264" t="s">
        <v>385</v>
      </c>
      <c r="F236" s="265" t="s">
        <v>386</v>
      </c>
      <c r="G236" s="266" t="s">
        <v>304</v>
      </c>
      <c r="H236" s="267"/>
      <c r="I236" s="268"/>
      <c r="J236" s="269">
        <f>ROUND(I236*H236,2)</f>
        <v>0</v>
      </c>
      <c r="K236" s="270"/>
      <c r="L236" s="44"/>
      <c r="M236" s="271" t="s">
        <v>1</v>
      </c>
      <c r="N236" s="272" t="s">
        <v>44</v>
      </c>
      <c r="O236" s="100"/>
      <c r="P236" s="273">
        <f>O236*H236</f>
        <v>0</v>
      </c>
      <c r="Q236" s="273">
        <v>0</v>
      </c>
      <c r="R236" s="273">
        <f>Q236*H236</f>
        <v>0</v>
      </c>
      <c r="S236" s="273">
        <v>0</v>
      </c>
      <c r="T236" s="274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5" t="s">
        <v>271</v>
      </c>
      <c r="AT236" s="275" t="s">
        <v>194</v>
      </c>
      <c r="AU236" s="275" t="s">
        <v>91</v>
      </c>
      <c r="AY236" s="18" t="s">
        <v>191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8" t="s">
        <v>91</v>
      </c>
      <c r="BK236" s="160">
        <f>ROUND(I236*H236,2)</f>
        <v>0</v>
      </c>
      <c r="BL236" s="18" t="s">
        <v>271</v>
      </c>
      <c r="BM236" s="275" t="s">
        <v>387</v>
      </c>
    </row>
    <row r="237" s="12" customFormat="1" ht="22.8" customHeight="1">
      <c r="A237" s="12"/>
      <c r="B237" s="248"/>
      <c r="C237" s="249"/>
      <c r="D237" s="250" t="s">
        <v>77</v>
      </c>
      <c r="E237" s="261" t="s">
        <v>388</v>
      </c>
      <c r="F237" s="261" t="s">
        <v>389</v>
      </c>
      <c r="G237" s="249"/>
      <c r="H237" s="249"/>
      <c r="I237" s="252"/>
      <c r="J237" s="262">
        <f>BK237</f>
        <v>0</v>
      </c>
      <c r="K237" s="249"/>
      <c r="L237" s="253"/>
      <c r="M237" s="254"/>
      <c r="N237" s="255"/>
      <c r="O237" s="255"/>
      <c r="P237" s="256">
        <f>SUM(P238:P261)</f>
        <v>0</v>
      </c>
      <c r="Q237" s="255"/>
      <c r="R237" s="256">
        <f>SUM(R238:R261)</f>
        <v>0.28091774999999997</v>
      </c>
      <c r="S237" s="255"/>
      <c r="T237" s="257">
        <f>SUM(T238:T261)</f>
        <v>0.044749999999999998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58" t="s">
        <v>91</v>
      </c>
      <c r="AT237" s="259" t="s">
        <v>77</v>
      </c>
      <c r="AU237" s="259" t="s">
        <v>85</v>
      </c>
      <c r="AY237" s="258" t="s">
        <v>191</v>
      </c>
      <c r="BK237" s="260">
        <f>SUM(BK238:BK261)</f>
        <v>0</v>
      </c>
    </row>
    <row r="238" s="2" customFormat="1" ht="16.5" customHeight="1">
      <c r="A238" s="41"/>
      <c r="B238" s="42"/>
      <c r="C238" s="263" t="s">
        <v>390</v>
      </c>
      <c r="D238" s="263" t="s">
        <v>194</v>
      </c>
      <c r="E238" s="264" t="s">
        <v>391</v>
      </c>
      <c r="F238" s="265" t="s">
        <v>392</v>
      </c>
      <c r="G238" s="266" t="s">
        <v>393</v>
      </c>
      <c r="H238" s="267">
        <v>23</v>
      </c>
      <c r="I238" s="268"/>
      <c r="J238" s="269">
        <f>ROUND(I238*H238,2)</f>
        <v>0</v>
      </c>
      <c r="K238" s="270"/>
      <c r="L238" s="44"/>
      <c r="M238" s="271" t="s">
        <v>1</v>
      </c>
      <c r="N238" s="272" t="s">
        <v>44</v>
      </c>
      <c r="O238" s="100"/>
      <c r="P238" s="273">
        <f>O238*H238</f>
        <v>0</v>
      </c>
      <c r="Q238" s="273">
        <v>0</v>
      </c>
      <c r="R238" s="273">
        <f>Q238*H238</f>
        <v>0</v>
      </c>
      <c r="S238" s="273">
        <v>0.001</v>
      </c>
      <c r="T238" s="274">
        <f>S238*H238</f>
        <v>0.023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5" t="s">
        <v>271</v>
      </c>
      <c r="AT238" s="275" t="s">
        <v>194</v>
      </c>
      <c r="AU238" s="275" t="s">
        <v>91</v>
      </c>
      <c r="AY238" s="18" t="s">
        <v>191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8" t="s">
        <v>91</v>
      </c>
      <c r="BK238" s="160">
        <f>ROUND(I238*H238,2)</f>
        <v>0</v>
      </c>
      <c r="BL238" s="18" t="s">
        <v>271</v>
      </c>
      <c r="BM238" s="275" t="s">
        <v>394</v>
      </c>
    </row>
    <row r="239" s="13" customFormat="1">
      <c r="A239" s="13"/>
      <c r="B239" s="276"/>
      <c r="C239" s="277"/>
      <c r="D239" s="278" t="s">
        <v>200</v>
      </c>
      <c r="E239" s="279" t="s">
        <v>1</v>
      </c>
      <c r="F239" s="280" t="s">
        <v>395</v>
      </c>
      <c r="G239" s="277"/>
      <c r="H239" s="281">
        <v>23</v>
      </c>
      <c r="I239" s="282"/>
      <c r="J239" s="277"/>
      <c r="K239" s="277"/>
      <c r="L239" s="283"/>
      <c r="M239" s="284"/>
      <c r="N239" s="285"/>
      <c r="O239" s="285"/>
      <c r="P239" s="285"/>
      <c r="Q239" s="285"/>
      <c r="R239" s="285"/>
      <c r="S239" s="285"/>
      <c r="T239" s="28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7" t="s">
        <v>200</v>
      </c>
      <c r="AU239" s="287" t="s">
        <v>91</v>
      </c>
      <c r="AV239" s="13" t="s">
        <v>91</v>
      </c>
      <c r="AW239" s="13" t="s">
        <v>33</v>
      </c>
      <c r="AX239" s="13" t="s">
        <v>78</v>
      </c>
      <c r="AY239" s="287" t="s">
        <v>191</v>
      </c>
    </row>
    <row r="240" s="14" customFormat="1">
      <c r="A240" s="14"/>
      <c r="B240" s="288"/>
      <c r="C240" s="289"/>
      <c r="D240" s="278" t="s">
        <v>200</v>
      </c>
      <c r="E240" s="290" t="s">
        <v>126</v>
      </c>
      <c r="F240" s="291" t="s">
        <v>204</v>
      </c>
      <c r="G240" s="289"/>
      <c r="H240" s="292">
        <v>23</v>
      </c>
      <c r="I240" s="293"/>
      <c r="J240" s="289"/>
      <c r="K240" s="289"/>
      <c r="L240" s="294"/>
      <c r="M240" s="295"/>
      <c r="N240" s="296"/>
      <c r="O240" s="296"/>
      <c r="P240" s="296"/>
      <c r="Q240" s="296"/>
      <c r="R240" s="296"/>
      <c r="S240" s="296"/>
      <c r="T240" s="29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98" t="s">
        <v>200</v>
      </c>
      <c r="AU240" s="298" t="s">
        <v>91</v>
      </c>
      <c r="AV240" s="14" t="s">
        <v>121</v>
      </c>
      <c r="AW240" s="14" t="s">
        <v>33</v>
      </c>
      <c r="AX240" s="14" t="s">
        <v>85</v>
      </c>
      <c r="AY240" s="298" t="s">
        <v>191</v>
      </c>
    </row>
    <row r="241" s="2" customFormat="1" ht="16.5" customHeight="1">
      <c r="A241" s="41"/>
      <c r="B241" s="42"/>
      <c r="C241" s="263" t="s">
        <v>396</v>
      </c>
      <c r="D241" s="263" t="s">
        <v>194</v>
      </c>
      <c r="E241" s="264" t="s">
        <v>397</v>
      </c>
      <c r="F241" s="265" t="s">
        <v>398</v>
      </c>
      <c r="G241" s="266" t="s">
        <v>393</v>
      </c>
      <c r="H241" s="267">
        <v>23</v>
      </c>
      <c r="I241" s="268"/>
      <c r="J241" s="269">
        <f>ROUND(I241*H241,2)</f>
        <v>0</v>
      </c>
      <c r="K241" s="270"/>
      <c r="L241" s="44"/>
      <c r="M241" s="271" t="s">
        <v>1</v>
      </c>
      <c r="N241" s="272" t="s">
        <v>44</v>
      </c>
      <c r="O241" s="100"/>
      <c r="P241" s="273">
        <f>O241*H241</f>
        <v>0</v>
      </c>
      <c r="Q241" s="273">
        <v>4.5000000000000003E-05</v>
      </c>
      <c r="R241" s="273">
        <f>Q241*H241</f>
        <v>0.0010350000000000001</v>
      </c>
      <c r="S241" s="273">
        <v>0</v>
      </c>
      <c r="T241" s="274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75" t="s">
        <v>271</v>
      </c>
      <c r="AT241" s="275" t="s">
        <v>194</v>
      </c>
      <c r="AU241" s="275" t="s">
        <v>91</v>
      </c>
      <c r="AY241" s="18" t="s">
        <v>191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8" t="s">
        <v>91</v>
      </c>
      <c r="BK241" s="160">
        <f>ROUND(I241*H241,2)</f>
        <v>0</v>
      </c>
      <c r="BL241" s="18" t="s">
        <v>271</v>
      </c>
      <c r="BM241" s="275" t="s">
        <v>399</v>
      </c>
    </row>
    <row r="242" s="13" customFormat="1">
      <c r="A242" s="13"/>
      <c r="B242" s="276"/>
      <c r="C242" s="277"/>
      <c r="D242" s="278" t="s">
        <v>200</v>
      </c>
      <c r="E242" s="279" t="s">
        <v>1</v>
      </c>
      <c r="F242" s="280" t="s">
        <v>126</v>
      </c>
      <c r="G242" s="277"/>
      <c r="H242" s="281">
        <v>23</v>
      </c>
      <c r="I242" s="282"/>
      <c r="J242" s="277"/>
      <c r="K242" s="277"/>
      <c r="L242" s="283"/>
      <c r="M242" s="284"/>
      <c r="N242" s="285"/>
      <c r="O242" s="285"/>
      <c r="P242" s="285"/>
      <c r="Q242" s="285"/>
      <c r="R242" s="285"/>
      <c r="S242" s="285"/>
      <c r="T242" s="28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7" t="s">
        <v>200</v>
      </c>
      <c r="AU242" s="287" t="s">
        <v>91</v>
      </c>
      <c r="AV242" s="13" t="s">
        <v>91</v>
      </c>
      <c r="AW242" s="13" t="s">
        <v>33</v>
      </c>
      <c r="AX242" s="13" t="s">
        <v>85</v>
      </c>
      <c r="AY242" s="287" t="s">
        <v>191</v>
      </c>
    </row>
    <row r="243" s="2" customFormat="1" ht="16.5" customHeight="1">
      <c r="A243" s="41"/>
      <c r="B243" s="42"/>
      <c r="C243" s="310" t="s">
        <v>400</v>
      </c>
      <c r="D243" s="310" t="s">
        <v>292</v>
      </c>
      <c r="E243" s="311" t="s">
        <v>401</v>
      </c>
      <c r="F243" s="312" t="s">
        <v>402</v>
      </c>
      <c r="G243" s="313" t="s">
        <v>197</v>
      </c>
      <c r="H243" s="314">
        <v>2.415</v>
      </c>
      <c r="I243" s="315"/>
      <c r="J243" s="316">
        <f>ROUND(I243*H243,2)</f>
        <v>0</v>
      </c>
      <c r="K243" s="317"/>
      <c r="L243" s="318"/>
      <c r="M243" s="319" t="s">
        <v>1</v>
      </c>
      <c r="N243" s="320" t="s">
        <v>44</v>
      </c>
      <c r="O243" s="100"/>
      <c r="P243" s="273">
        <f>O243*H243</f>
        <v>0</v>
      </c>
      <c r="Q243" s="273">
        <v>0.0030000000000000001</v>
      </c>
      <c r="R243" s="273">
        <f>Q243*H243</f>
        <v>0.0072450000000000006</v>
      </c>
      <c r="S243" s="273">
        <v>0</v>
      </c>
      <c r="T243" s="274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5" t="s">
        <v>295</v>
      </c>
      <c r="AT243" s="275" t="s">
        <v>292</v>
      </c>
      <c r="AU243" s="275" t="s">
        <v>91</v>
      </c>
      <c r="AY243" s="18" t="s">
        <v>191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8" t="s">
        <v>91</v>
      </c>
      <c r="BK243" s="160">
        <f>ROUND(I243*H243,2)</f>
        <v>0</v>
      </c>
      <c r="BL243" s="18" t="s">
        <v>271</v>
      </c>
      <c r="BM243" s="275" t="s">
        <v>403</v>
      </c>
    </row>
    <row r="244" s="13" customFormat="1">
      <c r="A244" s="13"/>
      <c r="B244" s="276"/>
      <c r="C244" s="277"/>
      <c r="D244" s="278" t="s">
        <v>200</v>
      </c>
      <c r="E244" s="277"/>
      <c r="F244" s="280" t="s">
        <v>404</v>
      </c>
      <c r="G244" s="277"/>
      <c r="H244" s="281">
        <v>2.415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200</v>
      </c>
      <c r="AU244" s="287" t="s">
        <v>91</v>
      </c>
      <c r="AV244" s="13" t="s">
        <v>91</v>
      </c>
      <c r="AW244" s="13" t="s">
        <v>4</v>
      </c>
      <c r="AX244" s="13" t="s">
        <v>85</v>
      </c>
      <c r="AY244" s="287" t="s">
        <v>191</v>
      </c>
    </row>
    <row r="245" s="2" customFormat="1" ht="24.15" customHeight="1">
      <c r="A245" s="41"/>
      <c r="B245" s="42"/>
      <c r="C245" s="263" t="s">
        <v>405</v>
      </c>
      <c r="D245" s="263" t="s">
        <v>194</v>
      </c>
      <c r="E245" s="264" t="s">
        <v>406</v>
      </c>
      <c r="F245" s="265" t="s">
        <v>407</v>
      </c>
      <c r="G245" s="266" t="s">
        <v>197</v>
      </c>
      <c r="H245" s="267">
        <v>21.75</v>
      </c>
      <c r="I245" s="268"/>
      <c r="J245" s="269">
        <f>ROUND(I245*H245,2)</f>
        <v>0</v>
      </c>
      <c r="K245" s="270"/>
      <c r="L245" s="44"/>
      <c r="M245" s="271" t="s">
        <v>1</v>
      </c>
      <c r="N245" s="272" t="s">
        <v>44</v>
      </c>
      <c r="O245" s="100"/>
      <c r="P245" s="273">
        <f>O245*H245</f>
        <v>0</v>
      </c>
      <c r="Q245" s="273">
        <v>0</v>
      </c>
      <c r="R245" s="273">
        <f>Q245*H245</f>
        <v>0</v>
      </c>
      <c r="S245" s="273">
        <v>0.001</v>
      </c>
      <c r="T245" s="274">
        <f>S245*H245</f>
        <v>0.021750000000000002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75" t="s">
        <v>271</v>
      </c>
      <c r="AT245" s="275" t="s">
        <v>194</v>
      </c>
      <c r="AU245" s="275" t="s">
        <v>91</v>
      </c>
      <c r="AY245" s="18" t="s">
        <v>191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8" t="s">
        <v>91</v>
      </c>
      <c r="BK245" s="160">
        <f>ROUND(I245*H245,2)</f>
        <v>0</v>
      </c>
      <c r="BL245" s="18" t="s">
        <v>271</v>
      </c>
      <c r="BM245" s="275" t="s">
        <v>408</v>
      </c>
    </row>
    <row r="246" s="13" customFormat="1">
      <c r="A246" s="13"/>
      <c r="B246" s="276"/>
      <c r="C246" s="277"/>
      <c r="D246" s="278" t="s">
        <v>200</v>
      </c>
      <c r="E246" s="279" t="s">
        <v>1</v>
      </c>
      <c r="F246" s="280" t="s">
        <v>117</v>
      </c>
      <c r="G246" s="277"/>
      <c r="H246" s="281">
        <v>21.75</v>
      </c>
      <c r="I246" s="282"/>
      <c r="J246" s="277"/>
      <c r="K246" s="277"/>
      <c r="L246" s="283"/>
      <c r="M246" s="284"/>
      <c r="N246" s="285"/>
      <c r="O246" s="285"/>
      <c r="P246" s="285"/>
      <c r="Q246" s="285"/>
      <c r="R246" s="285"/>
      <c r="S246" s="285"/>
      <c r="T246" s="28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87" t="s">
        <v>200</v>
      </c>
      <c r="AU246" s="287" t="s">
        <v>91</v>
      </c>
      <c r="AV246" s="13" t="s">
        <v>91</v>
      </c>
      <c r="AW246" s="13" t="s">
        <v>33</v>
      </c>
      <c r="AX246" s="13" t="s">
        <v>85</v>
      </c>
      <c r="AY246" s="287" t="s">
        <v>191</v>
      </c>
    </row>
    <row r="247" s="2" customFormat="1" ht="24.15" customHeight="1">
      <c r="A247" s="41"/>
      <c r="B247" s="42"/>
      <c r="C247" s="263" t="s">
        <v>409</v>
      </c>
      <c r="D247" s="263" t="s">
        <v>194</v>
      </c>
      <c r="E247" s="264" t="s">
        <v>410</v>
      </c>
      <c r="F247" s="265" t="s">
        <v>411</v>
      </c>
      <c r="G247" s="266" t="s">
        <v>197</v>
      </c>
      <c r="H247" s="267">
        <v>21.75</v>
      </c>
      <c r="I247" s="268"/>
      <c r="J247" s="269">
        <f>ROUND(I247*H247,2)</f>
        <v>0</v>
      </c>
      <c r="K247" s="270"/>
      <c r="L247" s="44"/>
      <c r="M247" s="271" t="s">
        <v>1</v>
      </c>
      <c r="N247" s="272" t="s">
        <v>44</v>
      </c>
      <c r="O247" s="100"/>
      <c r="P247" s="273">
        <f>O247*H247</f>
        <v>0</v>
      </c>
      <c r="Q247" s="273">
        <v>0.00029999999999999997</v>
      </c>
      <c r="R247" s="273">
        <f>Q247*H247</f>
        <v>0.0065249999999999996</v>
      </c>
      <c r="S247" s="273">
        <v>0</v>
      </c>
      <c r="T247" s="274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75" t="s">
        <v>271</v>
      </c>
      <c r="AT247" s="275" t="s">
        <v>194</v>
      </c>
      <c r="AU247" s="275" t="s">
        <v>91</v>
      </c>
      <c r="AY247" s="18" t="s">
        <v>191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8" t="s">
        <v>91</v>
      </c>
      <c r="BK247" s="160">
        <f>ROUND(I247*H247,2)</f>
        <v>0</v>
      </c>
      <c r="BL247" s="18" t="s">
        <v>271</v>
      </c>
      <c r="BM247" s="275" t="s">
        <v>412</v>
      </c>
    </row>
    <row r="248" s="13" customFormat="1">
      <c r="A248" s="13"/>
      <c r="B248" s="276"/>
      <c r="C248" s="277"/>
      <c r="D248" s="278" t="s">
        <v>200</v>
      </c>
      <c r="E248" s="279" t="s">
        <v>1</v>
      </c>
      <c r="F248" s="280" t="s">
        <v>117</v>
      </c>
      <c r="G248" s="277"/>
      <c r="H248" s="281">
        <v>21.75</v>
      </c>
      <c r="I248" s="282"/>
      <c r="J248" s="277"/>
      <c r="K248" s="277"/>
      <c r="L248" s="283"/>
      <c r="M248" s="284"/>
      <c r="N248" s="285"/>
      <c r="O248" s="285"/>
      <c r="P248" s="285"/>
      <c r="Q248" s="285"/>
      <c r="R248" s="285"/>
      <c r="S248" s="285"/>
      <c r="T248" s="28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7" t="s">
        <v>200</v>
      </c>
      <c r="AU248" s="287" t="s">
        <v>91</v>
      </c>
      <c r="AV248" s="13" t="s">
        <v>91</v>
      </c>
      <c r="AW248" s="13" t="s">
        <v>33</v>
      </c>
      <c r="AX248" s="13" t="s">
        <v>85</v>
      </c>
      <c r="AY248" s="287" t="s">
        <v>191</v>
      </c>
    </row>
    <row r="249" s="2" customFormat="1" ht="16.5" customHeight="1">
      <c r="A249" s="41"/>
      <c r="B249" s="42"/>
      <c r="C249" s="310" t="s">
        <v>413</v>
      </c>
      <c r="D249" s="310" t="s">
        <v>292</v>
      </c>
      <c r="E249" s="311" t="s">
        <v>401</v>
      </c>
      <c r="F249" s="312" t="s">
        <v>402</v>
      </c>
      <c r="G249" s="313" t="s">
        <v>197</v>
      </c>
      <c r="H249" s="314">
        <v>22.838000000000001</v>
      </c>
      <c r="I249" s="315"/>
      <c r="J249" s="316">
        <f>ROUND(I249*H249,2)</f>
        <v>0</v>
      </c>
      <c r="K249" s="317"/>
      <c r="L249" s="318"/>
      <c r="M249" s="319" t="s">
        <v>1</v>
      </c>
      <c r="N249" s="320" t="s">
        <v>44</v>
      </c>
      <c r="O249" s="100"/>
      <c r="P249" s="273">
        <f>O249*H249</f>
        <v>0</v>
      </c>
      <c r="Q249" s="273">
        <v>0.0030000000000000001</v>
      </c>
      <c r="R249" s="273">
        <f>Q249*H249</f>
        <v>0.068514000000000005</v>
      </c>
      <c r="S249" s="273">
        <v>0</v>
      </c>
      <c r="T249" s="274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5" t="s">
        <v>295</v>
      </c>
      <c r="AT249" s="275" t="s">
        <v>292</v>
      </c>
      <c r="AU249" s="275" t="s">
        <v>91</v>
      </c>
      <c r="AY249" s="18" t="s">
        <v>191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8" t="s">
        <v>91</v>
      </c>
      <c r="BK249" s="160">
        <f>ROUND(I249*H249,2)</f>
        <v>0</v>
      </c>
      <c r="BL249" s="18" t="s">
        <v>271</v>
      </c>
      <c r="BM249" s="275" t="s">
        <v>414</v>
      </c>
    </row>
    <row r="250" s="13" customFormat="1">
      <c r="A250" s="13"/>
      <c r="B250" s="276"/>
      <c r="C250" s="277"/>
      <c r="D250" s="278" t="s">
        <v>200</v>
      </c>
      <c r="E250" s="277"/>
      <c r="F250" s="280" t="s">
        <v>415</v>
      </c>
      <c r="G250" s="277"/>
      <c r="H250" s="281">
        <v>22.838000000000001</v>
      </c>
      <c r="I250" s="282"/>
      <c r="J250" s="277"/>
      <c r="K250" s="277"/>
      <c r="L250" s="283"/>
      <c r="M250" s="284"/>
      <c r="N250" s="285"/>
      <c r="O250" s="285"/>
      <c r="P250" s="285"/>
      <c r="Q250" s="285"/>
      <c r="R250" s="285"/>
      <c r="S250" s="285"/>
      <c r="T250" s="2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7" t="s">
        <v>200</v>
      </c>
      <c r="AU250" s="287" t="s">
        <v>91</v>
      </c>
      <c r="AV250" s="13" t="s">
        <v>91</v>
      </c>
      <c r="AW250" s="13" t="s">
        <v>4</v>
      </c>
      <c r="AX250" s="13" t="s">
        <v>85</v>
      </c>
      <c r="AY250" s="287" t="s">
        <v>191</v>
      </c>
    </row>
    <row r="251" s="2" customFormat="1" ht="21.75" customHeight="1">
      <c r="A251" s="41"/>
      <c r="B251" s="42"/>
      <c r="C251" s="263" t="s">
        <v>416</v>
      </c>
      <c r="D251" s="263" t="s">
        <v>194</v>
      </c>
      <c r="E251" s="264" t="s">
        <v>417</v>
      </c>
      <c r="F251" s="265" t="s">
        <v>418</v>
      </c>
      <c r="G251" s="266" t="s">
        <v>197</v>
      </c>
      <c r="H251" s="267">
        <v>21.75</v>
      </c>
      <c r="I251" s="268"/>
      <c r="J251" s="269">
        <f>ROUND(I251*H251,2)</f>
        <v>0</v>
      </c>
      <c r="K251" s="270"/>
      <c r="L251" s="44"/>
      <c r="M251" s="271" t="s">
        <v>1</v>
      </c>
      <c r="N251" s="272" t="s">
        <v>44</v>
      </c>
      <c r="O251" s="100"/>
      <c r="P251" s="273">
        <f>O251*H251</f>
        <v>0</v>
      </c>
      <c r="Q251" s="273">
        <v>0</v>
      </c>
      <c r="R251" s="273">
        <f>Q251*H251</f>
        <v>0</v>
      </c>
      <c r="S251" s="273">
        <v>0</v>
      </c>
      <c r="T251" s="274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75" t="s">
        <v>271</v>
      </c>
      <c r="AT251" s="275" t="s">
        <v>194</v>
      </c>
      <c r="AU251" s="275" t="s">
        <v>91</v>
      </c>
      <c r="AY251" s="18" t="s">
        <v>191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8" t="s">
        <v>91</v>
      </c>
      <c r="BK251" s="160">
        <f>ROUND(I251*H251,2)</f>
        <v>0</v>
      </c>
      <c r="BL251" s="18" t="s">
        <v>271</v>
      </c>
      <c r="BM251" s="275" t="s">
        <v>419</v>
      </c>
    </row>
    <row r="252" s="13" customFormat="1">
      <c r="A252" s="13"/>
      <c r="B252" s="276"/>
      <c r="C252" s="277"/>
      <c r="D252" s="278" t="s">
        <v>200</v>
      </c>
      <c r="E252" s="279" t="s">
        <v>1</v>
      </c>
      <c r="F252" s="280" t="s">
        <v>117</v>
      </c>
      <c r="G252" s="277"/>
      <c r="H252" s="281">
        <v>21.75</v>
      </c>
      <c r="I252" s="282"/>
      <c r="J252" s="277"/>
      <c r="K252" s="277"/>
      <c r="L252" s="283"/>
      <c r="M252" s="284"/>
      <c r="N252" s="285"/>
      <c r="O252" s="285"/>
      <c r="P252" s="285"/>
      <c r="Q252" s="285"/>
      <c r="R252" s="285"/>
      <c r="S252" s="285"/>
      <c r="T252" s="28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7" t="s">
        <v>200</v>
      </c>
      <c r="AU252" s="287" t="s">
        <v>91</v>
      </c>
      <c r="AV252" s="13" t="s">
        <v>91</v>
      </c>
      <c r="AW252" s="13" t="s">
        <v>33</v>
      </c>
      <c r="AX252" s="13" t="s">
        <v>85</v>
      </c>
      <c r="AY252" s="287" t="s">
        <v>191</v>
      </c>
    </row>
    <row r="253" s="2" customFormat="1" ht="24.15" customHeight="1">
      <c r="A253" s="41"/>
      <c r="B253" s="42"/>
      <c r="C253" s="263" t="s">
        <v>420</v>
      </c>
      <c r="D253" s="263" t="s">
        <v>194</v>
      </c>
      <c r="E253" s="264" t="s">
        <v>421</v>
      </c>
      <c r="F253" s="265" t="s">
        <v>422</v>
      </c>
      <c r="G253" s="266" t="s">
        <v>197</v>
      </c>
      <c r="H253" s="267">
        <v>21.75</v>
      </c>
      <c r="I253" s="268"/>
      <c r="J253" s="269">
        <f>ROUND(I253*H253,2)</f>
        <v>0</v>
      </c>
      <c r="K253" s="270"/>
      <c r="L253" s="44"/>
      <c r="M253" s="271" t="s">
        <v>1</v>
      </c>
      <c r="N253" s="272" t="s">
        <v>44</v>
      </c>
      <c r="O253" s="100"/>
      <c r="P253" s="273">
        <f>O253*H253</f>
        <v>0</v>
      </c>
      <c r="Q253" s="273">
        <v>8.5000000000000006E-05</v>
      </c>
      <c r="R253" s="273">
        <f>Q253*H253</f>
        <v>0.0018487500000000001</v>
      </c>
      <c r="S253" s="273">
        <v>0</v>
      </c>
      <c r="T253" s="27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5" t="s">
        <v>271</v>
      </c>
      <c r="AT253" s="275" t="s">
        <v>194</v>
      </c>
      <c r="AU253" s="275" t="s">
        <v>91</v>
      </c>
      <c r="AY253" s="18" t="s">
        <v>191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8" t="s">
        <v>91</v>
      </c>
      <c r="BK253" s="160">
        <f>ROUND(I253*H253,2)</f>
        <v>0</v>
      </c>
      <c r="BL253" s="18" t="s">
        <v>271</v>
      </c>
      <c r="BM253" s="275" t="s">
        <v>423</v>
      </c>
    </row>
    <row r="254" s="13" customFormat="1">
      <c r="A254" s="13"/>
      <c r="B254" s="276"/>
      <c r="C254" s="277"/>
      <c r="D254" s="278" t="s">
        <v>200</v>
      </c>
      <c r="E254" s="279" t="s">
        <v>1</v>
      </c>
      <c r="F254" s="280" t="s">
        <v>117</v>
      </c>
      <c r="G254" s="277"/>
      <c r="H254" s="281">
        <v>21.75</v>
      </c>
      <c r="I254" s="282"/>
      <c r="J254" s="277"/>
      <c r="K254" s="277"/>
      <c r="L254" s="283"/>
      <c r="M254" s="284"/>
      <c r="N254" s="285"/>
      <c r="O254" s="285"/>
      <c r="P254" s="285"/>
      <c r="Q254" s="285"/>
      <c r="R254" s="285"/>
      <c r="S254" s="285"/>
      <c r="T254" s="2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7" t="s">
        <v>200</v>
      </c>
      <c r="AU254" s="287" t="s">
        <v>91</v>
      </c>
      <c r="AV254" s="13" t="s">
        <v>91</v>
      </c>
      <c r="AW254" s="13" t="s">
        <v>33</v>
      </c>
      <c r="AX254" s="13" t="s">
        <v>85</v>
      </c>
      <c r="AY254" s="287" t="s">
        <v>191</v>
      </c>
    </row>
    <row r="255" s="2" customFormat="1" ht="24.15" customHeight="1">
      <c r="A255" s="41"/>
      <c r="B255" s="42"/>
      <c r="C255" s="263" t="s">
        <v>424</v>
      </c>
      <c r="D255" s="263" t="s">
        <v>194</v>
      </c>
      <c r="E255" s="264" t="s">
        <v>425</v>
      </c>
      <c r="F255" s="265" t="s">
        <v>426</v>
      </c>
      <c r="G255" s="266" t="s">
        <v>197</v>
      </c>
      <c r="H255" s="267">
        <v>21.75</v>
      </c>
      <c r="I255" s="268"/>
      <c r="J255" s="269">
        <f>ROUND(I255*H255,2)</f>
        <v>0</v>
      </c>
      <c r="K255" s="270"/>
      <c r="L255" s="44"/>
      <c r="M255" s="271" t="s">
        <v>1</v>
      </c>
      <c r="N255" s="272" t="s">
        <v>44</v>
      </c>
      <c r="O255" s="100"/>
      <c r="P255" s="273">
        <f>O255*H255</f>
        <v>0</v>
      </c>
      <c r="Q255" s="273">
        <v>0.0044999999999999997</v>
      </c>
      <c r="R255" s="273">
        <f>Q255*H255</f>
        <v>0.09787499999999999</v>
      </c>
      <c r="S255" s="273">
        <v>0</v>
      </c>
      <c r="T255" s="274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5" t="s">
        <v>271</v>
      </c>
      <c r="AT255" s="275" t="s">
        <v>194</v>
      </c>
      <c r="AU255" s="275" t="s">
        <v>91</v>
      </c>
      <c r="AY255" s="18" t="s">
        <v>191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8" t="s">
        <v>91</v>
      </c>
      <c r="BK255" s="160">
        <f>ROUND(I255*H255,2)</f>
        <v>0</v>
      </c>
      <c r="BL255" s="18" t="s">
        <v>271</v>
      </c>
      <c r="BM255" s="275" t="s">
        <v>427</v>
      </c>
    </row>
    <row r="256" s="13" customFormat="1">
      <c r="A256" s="13"/>
      <c r="B256" s="276"/>
      <c r="C256" s="277"/>
      <c r="D256" s="278" t="s">
        <v>200</v>
      </c>
      <c r="E256" s="279" t="s">
        <v>1</v>
      </c>
      <c r="F256" s="280" t="s">
        <v>117</v>
      </c>
      <c r="G256" s="277"/>
      <c r="H256" s="281">
        <v>21.75</v>
      </c>
      <c r="I256" s="282"/>
      <c r="J256" s="277"/>
      <c r="K256" s="277"/>
      <c r="L256" s="283"/>
      <c r="M256" s="284"/>
      <c r="N256" s="285"/>
      <c r="O256" s="285"/>
      <c r="P256" s="285"/>
      <c r="Q256" s="285"/>
      <c r="R256" s="285"/>
      <c r="S256" s="285"/>
      <c r="T256" s="28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7" t="s">
        <v>200</v>
      </c>
      <c r="AU256" s="287" t="s">
        <v>91</v>
      </c>
      <c r="AV256" s="13" t="s">
        <v>91</v>
      </c>
      <c r="AW256" s="13" t="s">
        <v>33</v>
      </c>
      <c r="AX256" s="13" t="s">
        <v>85</v>
      </c>
      <c r="AY256" s="287" t="s">
        <v>191</v>
      </c>
    </row>
    <row r="257" s="2" customFormat="1" ht="21.75" customHeight="1">
      <c r="A257" s="41"/>
      <c r="B257" s="42"/>
      <c r="C257" s="263" t="s">
        <v>428</v>
      </c>
      <c r="D257" s="263" t="s">
        <v>194</v>
      </c>
      <c r="E257" s="264" t="s">
        <v>429</v>
      </c>
      <c r="F257" s="265" t="s">
        <v>430</v>
      </c>
      <c r="G257" s="266" t="s">
        <v>197</v>
      </c>
      <c r="H257" s="267">
        <v>21.75</v>
      </c>
      <c r="I257" s="268"/>
      <c r="J257" s="269">
        <f>ROUND(I257*H257,2)</f>
        <v>0</v>
      </c>
      <c r="K257" s="270"/>
      <c r="L257" s="44"/>
      <c r="M257" s="271" t="s">
        <v>1</v>
      </c>
      <c r="N257" s="272" t="s">
        <v>44</v>
      </c>
      <c r="O257" s="100"/>
      <c r="P257" s="273">
        <f>O257*H257</f>
        <v>0</v>
      </c>
      <c r="Q257" s="273">
        <v>0.0044999999999999997</v>
      </c>
      <c r="R257" s="273">
        <f>Q257*H257</f>
        <v>0.09787499999999999</v>
      </c>
      <c r="S257" s="273">
        <v>0</v>
      </c>
      <c r="T257" s="274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75" t="s">
        <v>271</v>
      </c>
      <c r="AT257" s="275" t="s">
        <v>194</v>
      </c>
      <c r="AU257" s="275" t="s">
        <v>91</v>
      </c>
      <c r="AY257" s="18" t="s">
        <v>191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91</v>
      </c>
      <c r="BK257" s="160">
        <f>ROUND(I257*H257,2)</f>
        <v>0</v>
      </c>
      <c r="BL257" s="18" t="s">
        <v>271</v>
      </c>
      <c r="BM257" s="275" t="s">
        <v>431</v>
      </c>
    </row>
    <row r="258" s="13" customFormat="1">
      <c r="A258" s="13"/>
      <c r="B258" s="276"/>
      <c r="C258" s="277"/>
      <c r="D258" s="278" t="s">
        <v>200</v>
      </c>
      <c r="E258" s="279" t="s">
        <v>1</v>
      </c>
      <c r="F258" s="280" t="s">
        <v>117</v>
      </c>
      <c r="G258" s="277"/>
      <c r="H258" s="281">
        <v>21.75</v>
      </c>
      <c r="I258" s="282"/>
      <c r="J258" s="277"/>
      <c r="K258" s="277"/>
      <c r="L258" s="283"/>
      <c r="M258" s="284"/>
      <c r="N258" s="285"/>
      <c r="O258" s="285"/>
      <c r="P258" s="285"/>
      <c r="Q258" s="285"/>
      <c r="R258" s="285"/>
      <c r="S258" s="285"/>
      <c r="T258" s="28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7" t="s">
        <v>200</v>
      </c>
      <c r="AU258" s="287" t="s">
        <v>91</v>
      </c>
      <c r="AV258" s="13" t="s">
        <v>91</v>
      </c>
      <c r="AW258" s="13" t="s">
        <v>33</v>
      </c>
      <c r="AX258" s="13" t="s">
        <v>85</v>
      </c>
      <c r="AY258" s="287" t="s">
        <v>191</v>
      </c>
    </row>
    <row r="259" s="2" customFormat="1" ht="24.15" customHeight="1">
      <c r="A259" s="41"/>
      <c r="B259" s="42"/>
      <c r="C259" s="263" t="s">
        <v>432</v>
      </c>
      <c r="D259" s="263" t="s">
        <v>194</v>
      </c>
      <c r="E259" s="264" t="s">
        <v>433</v>
      </c>
      <c r="F259" s="265" t="s">
        <v>434</v>
      </c>
      <c r="G259" s="266" t="s">
        <v>197</v>
      </c>
      <c r="H259" s="267">
        <v>21.75</v>
      </c>
      <c r="I259" s="268"/>
      <c r="J259" s="269">
        <f>ROUND(I259*H259,2)</f>
        <v>0</v>
      </c>
      <c r="K259" s="270"/>
      <c r="L259" s="44"/>
      <c r="M259" s="271" t="s">
        <v>1</v>
      </c>
      <c r="N259" s="272" t="s">
        <v>44</v>
      </c>
      <c r="O259" s="100"/>
      <c r="P259" s="273">
        <f>O259*H259</f>
        <v>0</v>
      </c>
      <c r="Q259" s="273">
        <v>0</v>
      </c>
      <c r="R259" s="273">
        <f>Q259*H259</f>
        <v>0</v>
      </c>
      <c r="S259" s="273">
        <v>0</v>
      </c>
      <c r="T259" s="274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75" t="s">
        <v>271</v>
      </c>
      <c r="AT259" s="275" t="s">
        <v>194</v>
      </c>
      <c r="AU259" s="275" t="s">
        <v>91</v>
      </c>
      <c r="AY259" s="18" t="s">
        <v>191</v>
      </c>
      <c r="BE259" s="160">
        <f>IF(N259="základná",J259,0)</f>
        <v>0</v>
      </c>
      <c r="BF259" s="160">
        <f>IF(N259="znížená",J259,0)</f>
        <v>0</v>
      </c>
      <c r="BG259" s="160">
        <f>IF(N259="zákl. prenesená",J259,0)</f>
        <v>0</v>
      </c>
      <c r="BH259" s="160">
        <f>IF(N259="zníž. prenesená",J259,0)</f>
        <v>0</v>
      </c>
      <c r="BI259" s="160">
        <f>IF(N259="nulová",J259,0)</f>
        <v>0</v>
      </c>
      <c r="BJ259" s="18" t="s">
        <v>91</v>
      </c>
      <c r="BK259" s="160">
        <f>ROUND(I259*H259,2)</f>
        <v>0</v>
      </c>
      <c r="BL259" s="18" t="s">
        <v>271</v>
      </c>
      <c r="BM259" s="275" t="s">
        <v>435</v>
      </c>
    </row>
    <row r="260" s="13" customFormat="1">
      <c r="A260" s="13"/>
      <c r="B260" s="276"/>
      <c r="C260" s="277"/>
      <c r="D260" s="278" t="s">
        <v>200</v>
      </c>
      <c r="E260" s="279" t="s">
        <v>1</v>
      </c>
      <c r="F260" s="280" t="s">
        <v>117</v>
      </c>
      <c r="G260" s="277"/>
      <c r="H260" s="281">
        <v>21.75</v>
      </c>
      <c r="I260" s="282"/>
      <c r="J260" s="277"/>
      <c r="K260" s="277"/>
      <c r="L260" s="283"/>
      <c r="M260" s="284"/>
      <c r="N260" s="285"/>
      <c r="O260" s="285"/>
      <c r="P260" s="285"/>
      <c r="Q260" s="285"/>
      <c r="R260" s="285"/>
      <c r="S260" s="285"/>
      <c r="T260" s="28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87" t="s">
        <v>200</v>
      </c>
      <c r="AU260" s="287" t="s">
        <v>91</v>
      </c>
      <c r="AV260" s="13" t="s">
        <v>91</v>
      </c>
      <c r="AW260" s="13" t="s">
        <v>33</v>
      </c>
      <c r="AX260" s="13" t="s">
        <v>85</v>
      </c>
      <c r="AY260" s="287" t="s">
        <v>191</v>
      </c>
    </row>
    <row r="261" s="2" customFormat="1" ht="24.15" customHeight="1">
      <c r="A261" s="41"/>
      <c r="B261" s="42"/>
      <c r="C261" s="263" t="s">
        <v>436</v>
      </c>
      <c r="D261" s="263" t="s">
        <v>194</v>
      </c>
      <c r="E261" s="264" t="s">
        <v>437</v>
      </c>
      <c r="F261" s="265" t="s">
        <v>438</v>
      </c>
      <c r="G261" s="266" t="s">
        <v>304</v>
      </c>
      <c r="H261" s="267"/>
      <c r="I261" s="268"/>
      <c r="J261" s="269">
        <f>ROUND(I261*H261,2)</f>
        <v>0</v>
      </c>
      <c r="K261" s="270"/>
      <c r="L261" s="44"/>
      <c r="M261" s="271" t="s">
        <v>1</v>
      </c>
      <c r="N261" s="272" t="s">
        <v>44</v>
      </c>
      <c r="O261" s="100"/>
      <c r="P261" s="273">
        <f>O261*H261</f>
        <v>0</v>
      </c>
      <c r="Q261" s="273">
        <v>0</v>
      </c>
      <c r="R261" s="273">
        <f>Q261*H261</f>
        <v>0</v>
      </c>
      <c r="S261" s="273">
        <v>0</v>
      </c>
      <c r="T261" s="274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5" t="s">
        <v>271</v>
      </c>
      <c r="AT261" s="275" t="s">
        <v>194</v>
      </c>
      <c r="AU261" s="275" t="s">
        <v>91</v>
      </c>
      <c r="AY261" s="18" t="s">
        <v>191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8" t="s">
        <v>91</v>
      </c>
      <c r="BK261" s="160">
        <f>ROUND(I261*H261,2)</f>
        <v>0</v>
      </c>
      <c r="BL261" s="18" t="s">
        <v>271</v>
      </c>
      <c r="BM261" s="275" t="s">
        <v>439</v>
      </c>
    </row>
    <row r="262" s="12" customFormat="1" ht="22.8" customHeight="1">
      <c r="A262" s="12"/>
      <c r="B262" s="248"/>
      <c r="C262" s="249"/>
      <c r="D262" s="250" t="s">
        <v>77</v>
      </c>
      <c r="E262" s="261" t="s">
        <v>440</v>
      </c>
      <c r="F262" s="261" t="s">
        <v>441</v>
      </c>
      <c r="G262" s="249"/>
      <c r="H262" s="249"/>
      <c r="I262" s="252"/>
      <c r="J262" s="262">
        <f>BK262</f>
        <v>0</v>
      </c>
      <c r="K262" s="249"/>
      <c r="L262" s="253"/>
      <c r="M262" s="254"/>
      <c r="N262" s="255"/>
      <c r="O262" s="255"/>
      <c r="P262" s="256">
        <f>SUM(P263:P270)</f>
        <v>0</v>
      </c>
      <c r="Q262" s="255"/>
      <c r="R262" s="256">
        <f>SUM(R263:R270)</f>
        <v>0.0061468595999999995</v>
      </c>
      <c r="S262" s="255"/>
      <c r="T262" s="257">
        <f>SUM(T263:T270)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58" t="s">
        <v>91</v>
      </c>
      <c r="AT262" s="259" t="s">
        <v>77</v>
      </c>
      <c r="AU262" s="259" t="s">
        <v>85</v>
      </c>
      <c r="AY262" s="258" t="s">
        <v>191</v>
      </c>
      <c r="BK262" s="260">
        <f>SUM(BK263:BK270)</f>
        <v>0</v>
      </c>
    </row>
    <row r="263" s="2" customFormat="1" ht="33" customHeight="1">
      <c r="A263" s="41"/>
      <c r="B263" s="42"/>
      <c r="C263" s="263" t="s">
        <v>442</v>
      </c>
      <c r="D263" s="263" t="s">
        <v>194</v>
      </c>
      <c r="E263" s="264" t="s">
        <v>443</v>
      </c>
      <c r="F263" s="265" t="s">
        <v>444</v>
      </c>
      <c r="G263" s="266" t="s">
        <v>393</v>
      </c>
      <c r="H263" s="267">
        <v>37.064999999999998</v>
      </c>
      <c r="I263" s="268"/>
      <c r="J263" s="269">
        <f>ROUND(I263*H263,2)</f>
        <v>0</v>
      </c>
      <c r="K263" s="270"/>
      <c r="L263" s="44"/>
      <c r="M263" s="271" t="s">
        <v>1</v>
      </c>
      <c r="N263" s="272" t="s">
        <v>44</v>
      </c>
      <c r="O263" s="100"/>
      <c r="P263" s="273">
        <f>O263*H263</f>
        <v>0</v>
      </c>
      <c r="Q263" s="273">
        <v>0</v>
      </c>
      <c r="R263" s="273">
        <f>Q263*H263</f>
        <v>0</v>
      </c>
      <c r="S263" s="273">
        <v>0</v>
      </c>
      <c r="T263" s="27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5" t="s">
        <v>271</v>
      </c>
      <c r="AT263" s="275" t="s">
        <v>194</v>
      </c>
      <c r="AU263" s="275" t="s">
        <v>91</v>
      </c>
      <c r="AY263" s="18" t="s">
        <v>191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91</v>
      </c>
      <c r="BK263" s="160">
        <f>ROUND(I263*H263,2)</f>
        <v>0</v>
      </c>
      <c r="BL263" s="18" t="s">
        <v>271</v>
      </c>
      <c r="BM263" s="275" t="s">
        <v>445</v>
      </c>
    </row>
    <row r="264" s="13" customFormat="1">
      <c r="A264" s="13"/>
      <c r="B264" s="276"/>
      <c r="C264" s="277"/>
      <c r="D264" s="278" t="s">
        <v>200</v>
      </c>
      <c r="E264" s="279" t="s">
        <v>1</v>
      </c>
      <c r="F264" s="280" t="s">
        <v>446</v>
      </c>
      <c r="G264" s="277"/>
      <c r="H264" s="281">
        <v>21</v>
      </c>
      <c r="I264" s="282"/>
      <c r="J264" s="277"/>
      <c r="K264" s="277"/>
      <c r="L264" s="283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7" t="s">
        <v>200</v>
      </c>
      <c r="AU264" s="287" t="s">
        <v>91</v>
      </c>
      <c r="AV264" s="13" t="s">
        <v>91</v>
      </c>
      <c r="AW264" s="13" t="s">
        <v>33</v>
      </c>
      <c r="AX264" s="13" t="s">
        <v>78</v>
      </c>
      <c r="AY264" s="287" t="s">
        <v>191</v>
      </c>
    </row>
    <row r="265" s="13" customFormat="1">
      <c r="A265" s="13"/>
      <c r="B265" s="276"/>
      <c r="C265" s="277"/>
      <c r="D265" s="278" t="s">
        <v>200</v>
      </c>
      <c r="E265" s="279" t="s">
        <v>1</v>
      </c>
      <c r="F265" s="280" t="s">
        <v>447</v>
      </c>
      <c r="G265" s="277"/>
      <c r="H265" s="281">
        <v>10.08</v>
      </c>
      <c r="I265" s="282"/>
      <c r="J265" s="277"/>
      <c r="K265" s="277"/>
      <c r="L265" s="283"/>
      <c r="M265" s="284"/>
      <c r="N265" s="285"/>
      <c r="O265" s="285"/>
      <c r="P265" s="285"/>
      <c r="Q265" s="285"/>
      <c r="R265" s="285"/>
      <c r="S265" s="285"/>
      <c r="T265" s="28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7" t="s">
        <v>200</v>
      </c>
      <c r="AU265" s="287" t="s">
        <v>91</v>
      </c>
      <c r="AV265" s="13" t="s">
        <v>91</v>
      </c>
      <c r="AW265" s="13" t="s">
        <v>33</v>
      </c>
      <c r="AX265" s="13" t="s">
        <v>78</v>
      </c>
      <c r="AY265" s="287" t="s">
        <v>191</v>
      </c>
    </row>
    <row r="266" s="13" customFormat="1">
      <c r="A266" s="13"/>
      <c r="B266" s="276"/>
      <c r="C266" s="277"/>
      <c r="D266" s="278" t="s">
        <v>200</v>
      </c>
      <c r="E266" s="279" t="s">
        <v>1</v>
      </c>
      <c r="F266" s="280" t="s">
        <v>448</v>
      </c>
      <c r="G266" s="277"/>
      <c r="H266" s="281">
        <v>5.9850000000000003</v>
      </c>
      <c r="I266" s="282"/>
      <c r="J266" s="277"/>
      <c r="K266" s="277"/>
      <c r="L266" s="283"/>
      <c r="M266" s="284"/>
      <c r="N266" s="285"/>
      <c r="O266" s="285"/>
      <c r="P266" s="285"/>
      <c r="Q266" s="285"/>
      <c r="R266" s="285"/>
      <c r="S266" s="285"/>
      <c r="T266" s="28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7" t="s">
        <v>200</v>
      </c>
      <c r="AU266" s="287" t="s">
        <v>91</v>
      </c>
      <c r="AV266" s="13" t="s">
        <v>91</v>
      </c>
      <c r="AW266" s="13" t="s">
        <v>33</v>
      </c>
      <c r="AX266" s="13" t="s">
        <v>78</v>
      </c>
      <c r="AY266" s="287" t="s">
        <v>191</v>
      </c>
    </row>
    <row r="267" s="14" customFormat="1">
      <c r="A267" s="14"/>
      <c r="B267" s="288"/>
      <c r="C267" s="289"/>
      <c r="D267" s="278" t="s">
        <v>200</v>
      </c>
      <c r="E267" s="290" t="s">
        <v>140</v>
      </c>
      <c r="F267" s="291" t="s">
        <v>204</v>
      </c>
      <c r="G267" s="289"/>
      <c r="H267" s="292">
        <v>37.064999999999998</v>
      </c>
      <c r="I267" s="293"/>
      <c r="J267" s="289"/>
      <c r="K267" s="289"/>
      <c r="L267" s="294"/>
      <c r="M267" s="295"/>
      <c r="N267" s="296"/>
      <c r="O267" s="296"/>
      <c r="P267" s="296"/>
      <c r="Q267" s="296"/>
      <c r="R267" s="296"/>
      <c r="S267" s="296"/>
      <c r="T267" s="29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8" t="s">
        <v>200</v>
      </c>
      <c r="AU267" s="298" t="s">
        <v>91</v>
      </c>
      <c r="AV267" s="14" t="s">
        <v>121</v>
      </c>
      <c r="AW267" s="14" t="s">
        <v>33</v>
      </c>
      <c r="AX267" s="14" t="s">
        <v>85</v>
      </c>
      <c r="AY267" s="298" t="s">
        <v>191</v>
      </c>
    </row>
    <row r="268" s="2" customFormat="1" ht="24.15" customHeight="1">
      <c r="A268" s="41"/>
      <c r="B268" s="42"/>
      <c r="C268" s="263" t="s">
        <v>449</v>
      </c>
      <c r="D268" s="263" t="s">
        <v>194</v>
      </c>
      <c r="E268" s="264" t="s">
        <v>450</v>
      </c>
      <c r="F268" s="265" t="s">
        <v>451</v>
      </c>
      <c r="G268" s="266" t="s">
        <v>393</v>
      </c>
      <c r="H268" s="267">
        <v>37.064999999999998</v>
      </c>
      <c r="I268" s="268"/>
      <c r="J268" s="269">
        <f>ROUND(I268*H268,2)</f>
        <v>0</v>
      </c>
      <c r="K268" s="270"/>
      <c r="L268" s="44"/>
      <c r="M268" s="271" t="s">
        <v>1</v>
      </c>
      <c r="N268" s="272" t="s">
        <v>44</v>
      </c>
      <c r="O268" s="100"/>
      <c r="P268" s="273">
        <f>O268*H268</f>
        <v>0</v>
      </c>
      <c r="Q268" s="273">
        <v>0.00016584</v>
      </c>
      <c r="R268" s="273">
        <f>Q268*H268</f>
        <v>0.0061468595999999995</v>
      </c>
      <c r="S268" s="273">
        <v>0</v>
      </c>
      <c r="T268" s="27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75" t="s">
        <v>271</v>
      </c>
      <c r="AT268" s="275" t="s">
        <v>194</v>
      </c>
      <c r="AU268" s="275" t="s">
        <v>91</v>
      </c>
      <c r="AY268" s="18" t="s">
        <v>191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8" t="s">
        <v>91</v>
      </c>
      <c r="BK268" s="160">
        <f>ROUND(I268*H268,2)</f>
        <v>0</v>
      </c>
      <c r="BL268" s="18" t="s">
        <v>271</v>
      </c>
      <c r="BM268" s="275" t="s">
        <v>452</v>
      </c>
    </row>
    <row r="269" s="13" customFormat="1">
      <c r="A269" s="13"/>
      <c r="B269" s="276"/>
      <c r="C269" s="277"/>
      <c r="D269" s="278" t="s">
        <v>200</v>
      </c>
      <c r="E269" s="279" t="s">
        <v>1</v>
      </c>
      <c r="F269" s="280" t="s">
        <v>140</v>
      </c>
      <c r="G269" s="277"/>
      <c r="H269" s="281">
        <v>37.064999999999998</v>
      </c>
      <c r="I269" s="282"/>
      <c r="J269" s="277"/>
      <c r="K269" s="277"/>
      <c r="L269" s="283"/>
      <c r="M269" s="284"/>
      <c r="N269" s="285"/>
      <c r="O269" s="285"/>
      <c r="P269" s="285"/>
      <c r="Q269" s="285"/>
      <c r="R269" s="285"/>
      <c r="S269" s="285"/>
      <c r="T269" s="28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87" t="s">
        <v>200</v>
      </c>
      <c r="AU269" s="287" t="s">
        <v>91</v>
      </c>
      <c r="AV269" s="13" t="s">
        <v>91</v>
      </c>
      <c r="AW269" s="13" t="s">
        <v>33</v>
      </c>
      <c r="AX269" s="13" t="s">
        <v>78</v>
      </c>
      <c r="AY269" s="287" t="s">
        <v>191</v>
      </c>
    </row>
    <row r="270" s="14" customFormat="1">
      <c r="A270" s="14"/>
      <c r="B270" s="288"/>
      <c r="C270" s="289"/>
      <c r="D270" s="278" t="s">
        <v>200</v>
      </c>
      <c r="E270" s="290" t="s">
        <v>1</v>
      </c>
      <c r="F270" s="291" t="s">
        <v>204</v>
      </c>
      <c r="G270" s="289"/>
      <c r="H270" s="292">
        <v>37.064999999999998</v>
      </c>
      <c r="I270" s="293"/>
      <c r="J270" s="289"/>
      <c r="K270" s="289"/>
      <c r="L270" s="294"/>
      <c r="M270" s="295"/>
      <c r="N270" s="296"/>
      <c r="O270" s="296"/>
      <c r="P270" s="296"/>
      <c r="Q270" s="296"/>
      <c r="R270" s="296"/>
      <c r="S270" s="296"/>
      <c r="T270" s="29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98" t="s">
        <v>200</v>
      </c>
      <c r="AU270" s="298" t="s">
        <v>91</v>
      </c>
      <c r="AV270" s="14" t="s">
        <v>121</v>
      </c>
      <c r="AW270" s="14" t="s">
        <v>33</v>
      </c>
      <c r="AX270" s="14" t="s">
        <v>85</v>
      </c>
      <c r="AY270" s="298" t="s">
        <v>191</v>
      </c>
    </row>
    <row r="271" s="12" customFormat="1" ht="22.8" customHeight="1">
      <c r="A271" s="12"/>
      <c r="B271" s="248"/>
      <c r="C271" s="249"/>
      <c r="D271" s="250" t="s">
        <v>77</v>
      </c>
      <c r="E271" s="261" t="s">
        <v>453</v>
      </c>
      <c r="F271" s="261" t="s">
        <v>454</v>
      </c>
      <c r="G271" s="249"/>
      <c r="H271" s="249"/>
      <c r="I271" s="252"/>
      <c r="J271" s="262">
        <f>BK271</f>
        <v>0</v>
      </c>
      <c r="K271" s="249"/>
      <c r="L271" s="253"/>
      <c r="M271" s="254"/>
      <c r="N271" s="255"/>
      <c r="O271" s="255"/>
      <c r="P271" s="256">
        <f>SUM(P272:P290)</f>
        <v>0</v>
      </c>
      <c r="Q271" s="255"/>
      <c r="R271" s="256">
        <f>SUM(R272:R290)</f>
        <v>0.0366595038</v>
      </c>
      <c r="S271" s="255"/>
      <c r="T271" s="257">
        <f>SUM(T272:T290)</f>
        <v>0.018616499999999998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58" t="s">
        <v>91</v>
      </c>
      <c r="AT271" s="259" t="s">
        <v>77</v>
      </c>
      <c r="AU271" s="259" t="s">
        <v>85</v>
      </c>
      <c r="AY271" s="258" t="s">
        <v>191</v>
      </c>
      <c r="BK271" s="260">
        <f>SUM(BK272:BK290)</f>
        <v>0</v>
      </c>
    </row>
    <row r="272" s="2" customFormat="1" ht="24.15" customHeight="1">
      <c r="A272" s="41"/>
      <c r="B272" s="42"/>
      <c r="C272" s="263" t="s">
        <v>455</v>
      </c>
      <c r="D272" s="263" t="s">
        <v>194</v>
      </c>
      <c r="E272" s="264" t="s">
        <v>456</v>
      </c>
      <c r="F272" s="265" t="s">
        <v>457</v>
      </c>
      <c r="G272" s="266" t="s">
        <v>197</v>
      </c>
      <c r="H272" s="267">
        <v>62.055</v>
      </c>
      <c r="I272" s="268"/>
      <c r="J272" s="269">
        <f>ROUND(I272*H272,2)</f>
        <v>0</v>
      </c>
      <c r="K272" s="270"/>
      <c r="L272" s="44"/>
      <c r="M272" s="271" t="s">
        <v>1</v>
      </c>
      <c r="N272" s="272" t="s">
        <v>44</v>
      </c>
      <c r="O272" s="100"/>
      <c r="P272" s="273">
        <f>O272*H272</f>
        <v>0</v>
      </c>
      <c r="Q272" s="273">
        <v>0</v>
      </c>
      <c r="R272" s="273">
        <f>Q272*H272</f>
        <v>0</v>
      </c>
      <c r="S272" s="273">
        <v>0.00029999999999999997</v>
      </c>
      <c r="T272" s="274">
        <f>S272*H272</f>
        <v>0.018616499999999998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5" t="s">
        <v>271</v>
      </c>
      <c r="AT272" s="275" t="s">
        <v>194</v>
      </c>
      <c r="AU272" s="275" t="s">
        <v>91</v>
      </c>
      <c r="AY272" s="18" t="s">
        <v>191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91</v>
      </c>
      <c r="BK272" s="160">
        <f>ROUND(I272*H272,2)</f>
        <v>0</v>
      </c>
      <c r="BL272" s="18" t="s">
        <v>271</v>
      </c>
      <c r="BM272" s="275" t="s">
        <v>458</v>
      </c>
    </row>
    <row r="273" s="13" customFormat="1">
      <c r="A273" s="13"/>
      <c r="B273" s="276"/>
      <c r="C273" s="277"/>
      <c r="D273" s="278" t="s">
        <v>200</v>
      </c>
      <c r="E273" s="279" t="s">
        <v>1</v>
      </c>
      <c r="F273" s="280" t="s">
        <v>459</v>
      </c>
      <c r="G273" s="277"/>
      <c r="H273" s="281">
        <v>59.100000000000001</v>
      </c>
      <c r="I273" s="282"/>
      <c r="J273" s="277"/>
      <c r="K273" s="277"/>
      <c r="L273" s="283"/>
      <c r="M273" s="284"/>
      <c r="N273" s="285"/>
      <c r="O273" s="285"/>
      <c r="P273" s="285"/>
      <c r="Q273" s="285"/>
      <c r="R273" s="285"/>
      <c r="S273" s="285"/>
      <c r="T273" s="28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87" t="s">
        <v>200</v>
      </c>
      <c r="AU273" s="287" t="s">
        <v>91</v>
      </c>
      <c r="AV273" s="13" t="s">
        <v>91</v>
      </c>
      <c r="AW273" s="13" t="s">
        <v>33</v>
      </c>
      <c r="AX273" s="13" t="s">
        <v>78</v>
      </c>
      <c r="AY273" s="287" t="s">
        <v>191</v>
      </c>
    </row>
    <row r="274" s="15" customFormat="1">
      <c r="A274" s="15"/>
      <c r="B274" s="299"/>
      <c r="C274" s="300"/>
      <c r="D274" s="278" t="s">
        <v>200</v>
      </c>
      <c r="E274" s="301" t="s">
        <v>129</v>
      </c>
      <c r="F274" s="302" t="s">
        <v>214</v>
      </c>
      <c r="G274" s="300"/>
      <c r="H274" s="303">
        <v>59.100000000000001</v>
      </c>
      <c r="I274" s="304"/>
      <c r="J274" s="300"/>
      <c r="K274" s="300"/>
      <c r="L274" s="305"/>
      <c r="M274" s="306"/>
      <c r="N274" s="307"/>
      <c r="O274" s="307"/>
      <c r="P274" s="307"/>
      <c r="Q274" s="307"/>
      <c r="R274" s="307"/>
      <c r="S274" s="307"/>
      <c r="T274" s="30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309" t="s">
        <v>200</v>
      </c>
      <c r="AU274" s="309" t="s">
        <v>91</v>
      </c>
      <c r="AV274" s="15" t="s">
        <v>209</v>
      </c>
      <c r="AW274" s="15" t="s">
        <v>33</v>
      </c>
      <c r="AX274" s="15" t="s">
        <v>78</v>
      </c>
      <c r="AY274" s="309" t="s">
        <v>191</v>
      </c>
    </row>
    <row r="275" s="13" customFormat="1">
      <c r="A275" s="13"/>
      <c r="B275" s="276"/>
      <c r="C275" s="277"/>
      <c r="D275" s="278" t="s">
        <v>200</v>
      </c>
      <c r="E275" s="279" t="s">
        <v>1</v>
      </c>
      <c r="F275" s="280" t="s">
        <v>460</v>
      </c>
      <c r="G275" s="277"/>
      <c r="H275" s="281">
        <v>2.9550000000000001</v>
      </c>
      <c r="I275" s="282"/>
      <c r="J275" s="277"/>
      <c r="K275" s="277"/>
      <c r="L275" s="283"/>
      <c r="M275" s="284"/>
      <c r="N275" s="285"/>
      <c r="O275" s="285"/>
      <c r="P275" s="285"/>
      <c r="Q275" s="285"/>
      <c r="R275" s="285"/>
      <c r="S275" s="285"/>
      <c r="T275" s="28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87" t="s">
        <v>200</v>
      </c>
      <c r="AU275" s="287" t="s">
        <v>91</v>
      </c>
      <c r="AV275" s="13" t="s">
        <v>91</v>
      </c>
      <c r="AW275" s="13" t="s">
        <v>33</v>
      </c>
      <c r="AX275" s="13" t="s">
        <v>78</v>
      </c>
      <c r="AY275" s="287" t="s">
        <v>191</v>
      </c>
    </row>
    <row r="276" s="14" customFormat="1">
      <c r="A276" s="14"/>
      <c r="B276" s="288"/>
      <c r="C276" s="289"/>
      <c r="D276" s="278" t="s">
        <v>200</v>
      </c>
      <c r="E276" s="290" t="s">
        <v>132</v>
      </c>
      <c r="F276" s="291" t="s">
        <v>204</v>
      </c>
      <c r="G276" s="289"/>
      <c r="H276" s="292">
        <v>62.055</v>
      </c>
      <c r="I276" s="293"/>
      <c r="J276" s="289"/>
      <c r="K276" s="289"/>
      <c r="L276" s="294"/>
      <c r="M276" s="295"/>
      <c r="N276" s="296"/>
      <c r="O276" s="296"/>
      <c r="P276" s="296"/>
      <c r="Q276" s="296"/>
      <c r="R276" s="296"/>
      <c r="S276" s="296"/>
      <c r="T276" s="29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98" t="s">
        <v>200</v>
      </c>
      <c r="AU276" s="298" t="s">
        <v>91</v>
      </c>
      <c r="AV276" s="14" t="s">
        <v>121</v>
      </c>
      <c r="AW276" s="14" t="s">
        <v>33</v>
      </c>
      <c r="AX276" s="14" t="s">
        <v>85</v>
      </c>
      <c r="AY276" s="298" t="s">
        <v>191</v>
      </c>
    </row>
    <row r="277" s="2" customFormat="1" ht="24.15" customHeight="1">
      <c r="A277" s="41"/>
      <c r="B277" s="42"/>
      <c r="C277" s="263" t="s">
        <v>461</v>
      </c>
      <c r="D277" s="263" t="s">
        <v>194</v>
      </c>
      <c r="E277" s="264" t="s">
        <v>462</v>
      </c>
      <c r="F277" s="265" t="s">
        <v>463</v>
      </c>
      <c r="G277" s="266" t="s">
        <v>197</v>
      </c>
      <c r="H277" s="267">
        <v>96.555000000000007</v>
      </c>
      <c r="I277" s="268"/>
      <c r="J277" s="269">
        <f>ROUND(I277*H277,2)</f>
        <v>0</v>
      </c>
      <c r="K277" s="270"/>
      <c r="L277" s="44"/>
      <c r="M277" s="271" t="s">
        <v>1</v>
      </c>
      <c r="N277" s="272" t="s">
        <v>44</v>
      </c>
      <c r="O277" s="100"/>
      <c r="P277" s="273">
        <f>O277*H277</f>
        <v>0</v>
      </c>
      <c r="Q277" s="273">
        <v>0.00012999999999999999</v>
      </c>
      <c r="R277" s="273">
        <f>Q277*H277</f>
        <v>0.01255215</v>
      </c>
      <c r="S277" s="273">
        <v>0</v>
      </c>
      <c r="T277" s="274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75" t="s">
        <v>271</v>
      </c>
      <c r="AT277" s="275" t="s">
        <v>194</v>
      </c>
      <c r="AU277" s="275" t="s">
        <v>91</v>
      </c>
      <c r="AY277" s="18" t="s">
        <v>191</v>
      </c>
      <c r="BE277" s="160">
        <f>IF(N277="základná",J277,0)</f>
        <v>0</v>
      </c>
      <c r="BF277" s="160">
        <f>IF(N277="znížená",J277,0)</f>
        <v>0</v>
      </c>
      <c r="BG277" s="160">
        <f>IF(N277="zákl. prenesená",J277,0)</f>
        <v>0</v>
      </c>
      <c r="BH277" s="160">
        <f>IF(N277="zníž. prenesená",J277,0)</f>
        <v>0</v>
      </c>
      <c r="BI277" s="160">
        <f>IF(N277="nulová",J277,0)</f>
        <v>0</v>
      </c>
      <c r="BJ277" s="18" t="s">
        <v>91</v>
      </c>
      <c r="BK277" s="160">
        <f>ROUND(I277*H277,2)</f>
        <v>0</v>
      </c>
      <c r="BL277" s="18" t="s">
        <v>271</v>
      </c>
      <c r="BM277" s="275" t="s">
        <v>464</v>
      </c>
    </row>
    <row r="278" s="13" customFormat="1">
      <c r="A278" s="13"/>
      <c r="B278" s="276"/>
      <c r="C278" s="277"/>
      <c r="D278" s="278" t="s">
        <v>200</v>
      </c>
      <c r="E278" s="279" t="s">
        <v>1</v>
      </c>
      <c r="F278" s="280" t="s">
        <v>465</v>
      </c>
      <c r="G278" s="277"/>
      <c r="H278" s="281">
        <v>96.555000000000007</v>
      </c>
      <c r="I278" s="282"/>
      <c r="J278" s="277"/>
      <c r="K278" s="277"/>
      <c r="L278" s="283"/>
      <c r="M278" s="284"/>
      <c r="N278" s="285"/>
      <c r="O278" s="285"/>
      <c r="P278" s="285"/>
      <c r="Q278" s="285"/>
      <c r="R278" s="285"/>
      <c r="S278" s="285"/>
      <c r="T278" s="28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7" t="s">
        <v>200</v>
      </c>
      <c r="AU278" s="287" t="s">
        <v>91</v>
      </c>
      <c r="AV278" s="13" t="s">
        <v>91</v>
      </c>
      <c r="AW278" s="13" t="s">
        <v>33</v>
      </c>
      <c r="AX278" s="13" t="s">
        <v>78</v>
      </c>
      <c r="AY278" s="287" t="s">
        <v>191</v>
      </c>
    </row>
    <row r="279" s="14" customFormat="1">
      <c r="A279" s="14"/>
      <c r="B279" s="288"/>
      <c r="C279" s="289"/>
      <c r="D279" s="278" t="s">
        <v>200</v>
      </c>
      <c r="E279" s="290" t="s">
        <v>1</v>
      </c>
      <c r="F279" s="291" t="s">
        <v>204</v>
      </c>
      <c r="G279" s="289"/>
      <c r="H279" s="292">
        <v>96.555000000000007</v>
      </c>
      <c r="I279" s="293"/>
      <c r="J279" s="289"/>
      <c r="K279" s="289"/>
      <c r="L279" s="294"/>
      <c r="M279" s="295"/>
      <c r="N279" s="296"/>
      <c r="O279" s="296"/>
      <c r="P279" s="296"/>
      <c r="Q279" s="296"/>
      <c r="R279" s="296"/>
      <c r="S279" s="296"/>
      <c r="T279" s="29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8" t="s">
        <v>200</v>
      </c>
      <c r="AU279" s="298" t="s">
        <v>91</v>
      </c>
      <c r="AV279" s="14" t="s">
        <v>121</v>
      </c>
      <c r="AW279" s="14" t="s">
        <v>33</v>
      </c>
      <c r="AX279" s="14" t="s">
        <v>85</v>
      </c>
      <c r="AY279" s="298" t="s">
        <v>191</v>
      </c>
    </row>
    <row r="280" s="2" customFormat="1" ht="24.15" customHeight="1">
      <c r="A280" s="41"/>
      <c r="B280" s="42"/>
      <c r="C280" s="263" t="s">
        <v>466</v>
      </c>
      <c r="D280" s="263" t="s">
        <v>194</v>
      </c>
      <c r="E280" s="264" t="s">
        <v>467</v>
      </c>
      <c r="F280" s="265" t="s">
        <v>468</v>
      </c>
      <c r="G280" s="266" t="s">
        <v>197</v>
      </c>
      <c r="H280" s="267">
        <v>96.555000000000007</v>
      </c>
      <c r="I280" s="268"/>
      <c r="J280" s="269">
        <f>ROUND(I280*H280,2)</f>
        <v>0</v>
      </c>
      <c r="K280" s="270"/>
      <c r="L280" s="44"/>
      <c r="M280" s="271" t="s">
        <v>1</v>
      </c>
      <c r="N280" s="272" t="s">
        <v>44</v>
      </c>
      <c r="O280" s="100"/>
      <c r="P280" s="273">
        <f>O280*H280</f>
        <v>0</v>
      </c>
      <c r="Q280" s="273">
        <v>0</v>
      </c>
      <c r="R280" s="273">
        <f>Q280*H280</f>
        <v>0</v>
      </c>
      <c r="S280" s="273">
        <v>0</v>
      </c>
      <c r="T280" s="274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75" t="s">
        <v>271</v>
      </c>
      <c r="AT280" s="275" t="s">
        <v>194</v>
      </c>
      <c r="AU280" s="275" t="s">
        <v>91</v>
      </c>
      <c r="AY280" s="18" t="s">
        <v>191</v>
      </c>
      <c r="BE280" s="160">
        <f>IF(N280="základná",J280,0)</f>
        <v>0</v>
      </c>
      <c r="BF280" s="160">
        <f>IF(N280="znížená",J280,0)</f>
        <v>0</v>
      </c>
      <c r="BG280" s="160">
        <f>IF(N280="zákl. prenesená",J280,0)</f>
        <v>0</v>
      </c>
      <c r="BH280" s="160">
        <f>IF(N280="zníž. prenesená",J280,0)</f>
        <v>0</v>
      </c>
      <c r="BI280" s="160">
        <f>IF(N280="nulová",J280,0)</f>
        <v>0</v>
      </c>
      <c r="BJ280" s="18" t="s">
        <v>91</v>
      </c>
      <c r="BK280" s="160">
        <f>ROUND(I280*H280,2)</f>
        <v>0</v>
      </c>
      <c r="BL280" s="18" t="s">
        <v>271</v>
      </c>
      <c r="BM280" s="275" t="s">
        <v>469</v>
      </c>
    </row>
    <row r="281" s="13" customFormat="1">
      <c r="A281" s="13"/>
      <c r="B281" s="276"/>
      <c r="C281" s="277"/>
      <c r="D281" s="278" t="s">
        <v>200</v>
      </c>
      <c r="E281" s="279" t="s">
        <v>1</v>
      </c>
      <c r="F281" s="280" t="s">
        <v>465</v>
      </c>
      <c r="G281" s="277"/>
      <c r="H281" s="281">
        <v>96.555000000000007</v>
      </c>
      <c r="I281" s="282"/>
      <c r="J281" s="277"/>
      <c r="K281" s="277"/>
      <c r="L281" s="283"/>
      <c r="M281" s="284"/>
      <c r="N281" s="285"/>
      <c r="O281" s="285"/>
      <c r="P281" s="285"/>
      <c r="Q281" s="285"/>
      <c r="R281" s="285"/>
      <c r="S281" s="285"/>
      <c r="T281" s="28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7" t="s">
        <v>200</v>
      </c>
      <c r="AU281" s="287" t="s">
        <v>91</v>
      </c>
      <c r="AV281" s="13" t="s">
        <v>91</v>
      </c>
      <c r="AW281" s="13" t="s">
        <v>33</v>
      </c>
      <c r="AX281" s="13" t="s">
        <v>85</v>
      </c>
      <c r="AY281" s="287" t="s">
        <v>191</v>
      </c>
    </row>
    <row r="282" s="2" customFormat="1" ht="24.15" customHeight="1">
      <c r="A282" s="41"/>
      <c r="B282" s="42"/>
      <c r="C282" s="263" t="s">
        <v>470</v>
      </c>
      <c r="D282" s="263" t="s">
        <v>194</v>
      </c>
      <c r="E282" s="264" t="s">
        <v>471</v>
      </c>
      <c r="F282" s="265" t="s">
        <v>472</v>
      </c>
      <c r="G282" s="266" t="s">
        <v>197</v>
      </c>
      <c r="H282" s="267">
        <v>96.555000000000007</v>
      </c>
      <c r="I282" s="268"/>
      <c r="J282" s="269">
        <f>ROUND(I282*H282,2)</f>
        <v>0</v>
      </c>
      <c r="K282" s="270"/>
      <c r="L282" s="44"/>
      <c r="M282" s="271" t="s">
        <v>1</v>
      </c>
      <c r="N282" s="272" t="s">
        <v>44</v>
      </c>
      <c r="O282" s="100"/>
      <c r="P282" s="273">
        <f>O282*H282</f>
        <v>0</v>
      </c>
      <c r="Q282" s="273">
        <v>3.116E-05</v>
      </c>
      <c r="R282" s="273">
        <f>Q282*H282</f>
        <v>0.0030086538000000003</v>
      </c>
      <c r="S282" s="273">
        <v>0</v>
      </c>
      <c r="T282" s="274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75" t="s">
        <v>271</v>
      </c>
      <c r="AT282" s="275" t="s">
        <v>194</v>
      </c>
      <c r="AU282" s="275" t="s">
        <v>91</v>
      </c>
      <c r="AY282" s="18" t="s">
        <v>191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91</v>
      </c>
      <c r="BK282" s="160">
        <f>ROUND(I282*H282,2)</f>
        <v>0</v>
      </c>
      <c r="BL282" s="18" t="s">
        <v>271</v>
      </c>
      <c r="BM282" s="275" t="s">
        <v>473</v>
      </c>
    </row>
    <row r="283" s="13" customFormat="1">
      <c r="A283" s="13"/>
      <c r="B283" s="276"/>
      <c r="C283" s="277"/>
      <c r="D283" s="278" t="s">
        <v>200</v>
      </c>
      <c r="E283" s="279" t="s">
        <v>1</v>
      </c>
      <c r="F283" s="280" t="s">
        <v>465</v>
      </c>
      <c r="G283" s="277"/>
      <c r="H283" s="281">
        <v>96.555000000000007</v>
      </c>
      <c r="I283" s="282"/>
      <c r="J283" s="277"/>
      <c r="K283" s="277"/>
      <c r="L283" s="283"/>
      <c r="M283" s="284"/>
      <c r="N283" s="285"/>
      <c r="O283" s="285"/>
      <c r="P283" s="285"/>
      <c r="Q283" s="285"/>
      <c r="R283" s="285"/>
      <c r="S283" s="285"/>
      <c r="T283" s="28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87" t="s">
        <v>200</v>
      </c>
      <c r="AU283" s="287" t="s">
        <v>91</v>
      </c>
      <c r="AV283" s="13" t="s">
        <v>91</v>
      </c>
      <c r="AW283" s="13" t="s">
        <v>33</v>
      </c>
      <c r="AX283" s="13" t="s">
        <v>78</v>
      </c>
      <c r="AY283" s="287" t="s">
        <v>191</v>
      </c>
    </row>
    <row r="284" s="14" customFormat="1">
      <c r="A284" s="14"/>
      <c r="B284" s="288"/>
      <c r="C284" s="289"/>
      <c r="D284" s="278" t="s">
        <v>200</v>
      </c>
      <c r="E284" s="290" t="s">
        <v>1</v>
      </c>
      <c r="F284" s="291" t="s">
        <v>204</v>
      </c>
      <c r="G284" s="289"/>
      <c r="H284" s="292">
        <v>96.555000000000007</v>
      </c>
      <c r="I284" s="293"/>
      <c r="J284" s="289"/>
      <c r="K284" s="289"/>
      <c r="L284" s="294"/>
      <c r="M284" s="295"/>
      <c r="N284" s="296"/>
      <c r="O284" s="296"/>
      <c r="P284" s="296"/>
      <c r="Q284" s="296"/>
      <c r="R284" s="296"/>
      <c r="S284" s="296"/>
      <c r="T284" s="29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98" t="s">
        <v>200</v>
      </c>
      <c r="AU284" s="298" t="s">
        <v>91</v>
      </c>
      <c r="AV284" s="14" t="s">
        <v>121</v>
      </c>
      <c r="AW284" s="14" t="s">
        <v>33</v>
      </c>
      <c r="AX284" s="14" t="s">
        <v>85</v>
      </c>
      <c r="AY284" s="298" t="s">
        <v>191</v>
      </c>
    </row>
    <row r="285" s="2" customFormat="1" ht="24.15" customHeight="1">
      <c r="A285" s="41"/>
      <c r="B285" s="42"/>
      <c r="C285" s="263" t="s">
        <v>474</v>
      </c>
      <c r="D285" s="263" t="s">
        <v>194</v>
      </c>
      <c r="E285" s="264" t="s">
        <v>475</v>
      </c>
      <c r="F285" s="265" t="s">
        <v>476</v>
      </c>
      <c r="G285" s="266" t="s">
        <v>197</v>
      </c>
      <c r="H285" s="267">
        <v>21.75</v>
      </c>
      <c r="I285" s="268"/>
      <c r="J285" s="269">
        <f>ROUND(I285*H285,2)</f>
        <v>0</v>
      </c>
      <c r="K285" s="270"/>
      <c r="L285" s="44"/>
      <c r="M285" s="271" t="s">
        <v>1</v>
      </c>
      <c r="N285" s="272" t="s">
        <v>44</v>
      </c>
      <c r="O285" s="100"/>
      <c r="P285" s="273">
        <f>O285*H285</f>
        <v>0</v>
      </c>
      <c r="Q285" s="273">
        <v>0</v>
      </c>
      <c r="R285" s="273">
        <f>Q285*H285</f>
        <v>0</v>
      </c>
      <c r="S285" s="273">
        <v>0</v>
      </c>
      <c r="T285" s="274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75" t="s">
        <v>271</v>
      </c>
      <c r="AT285" s="275" t="s">
        <v>194</v>
      </c>
      <c r="AU285" s="275" t="s">
        <v>91</v>
      </c>
      <c r="AY285" s="18" t="s">
        <v>191</v>
      </c>
      <c r="BE285" s="160">
        <f>IF(N285="základná",J285,0)</f>
        <v>0</v>
      </c>
      <c r="BF285" s="160">
        <f>IF(N285="znížená",J285,0)</f>
        <v>0</v>
      </c>
      <c r="BG285" s="160">
        <f>IF(N285="zákl. prenesená",J285,0)</f>
        <v>0</v>
      </c>
      <c r="BH285" s="160">
        <f>IF(N285="zníž. prenesená",J285,0)</f>
        <v>0</v>
      </c>
      <c r="BI285" s="160">
        <f>IF(N285="nulová",J285,0)</f>
        <v>0</v>
      </c>
      <c r="BJ285" s="18" t="s">
        <v>91</v>
      </c>
      <c r="BK285" s="160">
        <f>ROUND(I285*H285,2)</f>
        <v>0</v>
      </c>
      <c r="BL285" s="18" t="s">
        <v>271</v>
      </c>
      <c r="BM285" s="275" t="s">
        <v>477</v>
      </c>
    </row>
    <row r="286" s="13" customFormat="1">
      <c r="A286" s="13"/>
      <c r="B286" s="276"/>
      <c r="C286" s="277"/>
      <c r="D286" s="278" t="s">
        <v>200</v>
      </c>
      <c r="E286" s="279" t="s">
        <v>1</v>
      </c>
      <c r="F286" s="280" t="s">
        <v>117</v>
      </c>
      <c r="G286" s="277"/>
      <c r="H286" s="281">
        <v>21.75</v>
      </c>
      <c r="I286" s="282"/>
      <c r="J286" s="277"/>
      <c r="K286" s="277"/>
      <c r="L286" s="283"/>
      <c r="M286" s="284"/>
      <c r="N286" s="285"/>
      <c r="O286" s="285"/>
      <c r="P286" s="285"/>
      <c r="Q286" s="285"/>
      <c r="R286" s="285"/>
      <c r="S286" s="285"/>
      <c r="T286" s="28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7" t="s">
        <v>200</v>
      </c>
      <c r="AU286" s="287" t="s">
        <v>91</v>
      </c>
      <c r="AV286" s="13" t="s">
        <v>91</v>
      </c>
      <c r="AW286" s="13" t="s">
        <v>33</v>
      </c>
      <c r="AX286" s="13" t="s">
        <v>78</v>
      </c>
      <c r="AY286" s="287" t="s">
        <v>191</v>
      </c>
    </row>
    <row r="287" s="14" customFormat="1">
      <c r="A287" s="14"/>
      <c r="B287" s="288"/>
      <c r="C287" s="289"/>
      <c r="D287" s="278" t="s">
        <v>200</v>
      </c>
      <c r="E287" s="290" t="s">
        <v>1</v>
      </c>
      <c r="F287" s="291" t="s">
        <v>204</v>
      </c>
      <c r="G287" s="289"/>
      <c r="H287" s="292">
        <v>21.75</v>
      </c>
      <c r="I287" s="293"/>
      <c r="J287" s="289"/>
      <c r="K287" s="289"/>
      <c r="L287" s="294"/>
      <c r="M287" s="295"/>
      <c r="N287" s="296"/>
      <c r="O287" s="296"/>
      <c r="P287" s="296"/>
      <c r="Q287" s="296"/>
      <c r="R287" s="296"/>
      <c r="S287" s="296"/>
      <c r="T287" s="29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98" t="s">
        <v>200</v>
      </c>
      <c r="AU287" s="298" t="s">
        <v>91</v>
      </c>
      <c r="AV287" s="14" t="s">
        <v>121</v>
      </c>
      <c r="AW287" s="14" t="s">
        <v>33</v>
      </c>
      <c r="AX287" s="14" t="s">
        <v>85</v>
      </c>
      <c r="AY287" s="298" t="s">
        <v>191</v>
      </c>
    </row>
    <row r="288" s="2" customFormat="1" ht="44.25" customHeight="1">
      <c r="A288" s="41"/>
      <c r="B288" s="42"/>
      <c r="C288" s="263" t="s">
        <v>478</v>
      </c>
      <c r="D288" s="263" t="s">
        <v>194</v>
      </c>
      <c r="E288" s="264" t="s">
        <v>479</v>
      </c>
      <c r="F288" s="265" t="s">
        <v>480</v>
      </c>
      <c r="G288" s="266" t="s">
        <v>197</v>
      </c>
      <c r="H288" s="267">
        <v>62.055</v>
      </c>
      <c r="I288" s="268"/>
      <c r="J288" s="269">
        <f>ROUND(I288*H288,2)</f>
        <v>0</v>
      </c>
      <c r="K288" s="270"/>
      <c r="L288" s="44"/>
      <c r="M288" s="271" t="s">
        <v>1</v>
      </c>
      <c r="N288" s="272" t="s">
        <v>44</v>
      </c>
      <c r="O288" s="100"/>
      <c r="P288" s="273">
        <f>O288*H288</f>
        <v>0</v>
      </c>
      <c r="Q288" s="273">
        <v>0.00034000000000000002</v>
      </c>
      <c r="R288" s="273">
        <f>Q288*H288</f>
        <v>0.021098700000000001</v>
      </c>
      <c r="S288" s="273">
        <v>0</v>
      </c>
      <c r="T288" s="274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75" t="s">
        <v>271</v>
      </c>
      <c r="AT288" s="275" t="s">
        <v>194</v>
      </c>
      <c r="AU288" s="275" t="s">
        <v>91</v>
      </c>
      <c r="AY288" s="18" t="s">
        <v>191</v>
      </c>
      <c r="BE288" s="160">
        <f>IF(N288="základná",J288,0)</f>
        <v>0</v>
      </c>
      <c r="BF288" s="160">
        <f>IF(N288="znížená",J288,0)</f>
        <v>0</v>
      </c>
      <c r="BG288" s="160">
        <f>IF(N288="zákl. prenesená",J288,0)</f>
        <v>0</v>
      </c>
      <c r="BH288" s="160">
        <f>IF(N288="zníž. prenesená",J288,0)</f>
        <v>0</v>
      </c>
      <c r="BI288" s="160">
        <f>IF(N288="nulová",J288,0)</f>
        <v>0</v>
      </c>
      <c r="BJ288" s="18" t="s">
        <v>91</v>
      </c>
      <c r="BK288" s="160">
        <f>ROUND(I288*H288,2)</f>
        <v>0</v>
      </c>
      <c r="BL288" s="18" t="s">
        <v>271</v>
      </c>
      <c r="BM288" s="275" t="s">
        <v>481</v>
      </c>
    </row>
    <row r="289" s="13" customFormat="1">
      <c r="A289" s="13"/>
      <c r="B289" s="276"/>
      <c r="C289" s="277"/>
      <c r="D289" s="278" t="s">
        <v>200</v>
      </c>
      <c r="E289" s="279" t="s">
        <v>1</v>
      </c>
      <c r="F289" s="280" t="s">
        <v>132</v>
      </c>
      <c r="G289" s="277"/>
      <c r="H289" s="281">
        <v>62.055</v>
      </c>
      <c r="I289" s="282"/>
      <c r="J289" s="277"/>
      <c r="K289" s="277"/>
      <c r="L289" s="283"/>
      <c r="M289" s="284"/>
      <c r="N289" s="285"/>
      <c r="O289" s="285"/>
      <c r="P289" s="285"/>
      <c r="Q289" s="285"/>
      <c r="R289" s="285"/>
      <c r="S289" s="285"/>
      <c r="T289" s="28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7" t="s">
        <v>200</v>
      </c>
      <c r="AU289" s="287" t="s">
        <v>91</v>
      </c>
      <c r="AV289" s="13" t="s">
        <v>91</v>
      </c>
      <c r="AW289" s="13" t="s">
        <v>33</v>
      </c>
      <c r="AX289" s="13" t="s">
        <v>78</v>
      </c>
      <c r="AY289" s="287" t="s">
        <v>191</v>
      </c>
    </row>
    <row r="290" s="14" customFormat="1">
      <c r="A290" s="14"/>
      <c r="B290" s="288"/>
      <c r="C290" s="289"/>
      <c r="D290" s="278" t="s">
        <v>200</v>
      </c>
      <c r="E290" s="290" t="s">
        <v>1</v>
      </c>
      <c r="F290" s="291" t="s">
        <v>204</v>
      </c>
      <c r="G290" s="289"/>
      <c r="H290" s="292">
        <v>62.055</v>
      </c>
      <c r="I290" s="293"/>
      <c r="J290" s="289"/>
      <c r="K290" s="289"/>
      <c r="L290" s="294"/>
      <c r="M290" s="295"/>
      <c r="N290" s="296"/>
      <c r="O290" s="296"/>
      <c r="P290" s="296"/>
      <c r="Q290" s="296"/>
      <c r="R290" s="296"/>
      <c r="S290" s="296"/>
      <c r="T290" s="29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8" t="s">
        <v>200</v>
      </c>
      <c r="AU290" s="298" t="s">
        <v>91</v>
      </c>
      <c r="AV290" s="14" t="s">
        <v>121</v>
      </c>
      <c r="AW290" s="14" t="s">
        <v>33</v>
      </c>
      <c r="AX290" s="14" t="s">
        <v>85</v>
      </c>
      <c r="AY290" s="298" t="s">
        <v>191</v>
      </c>
    </row>
    <row r="291" s="12" customFormat="1" ht="25.92" customHeight="1">
      <c r="A291" s="12"/>
      <c r="B291" s="248"/>
      <c r="C291" s="249"/>
      <c r="D291" s="250" t="s">
        <v>77</v>
      </c>
      <c r="E291" s="251" t="s">
        <v>292</v>
      </c>
      <c r="F291" s="251" t="s">
        <v>482</v>
      </c>
      <c r="G291" s="249"/>
      <c r="H291" s="249"/>
      <c r="I291" s="252"/>
      <c r="J291" s="227">
        <f>BK291</f>
        <v>0</v>
      </c>
      <c r="K291" s="249"/>
      <c r="L291" s="253"/>
      <c r="M291" s="254"/>
      <c r="N291" s="255"/>
      <c r="O291" s="255"/>
      <c r="P291" s="256">
        <f>P292</f>
        <v>0</v>
      </c>
      <c r="Q291" s="255"/>
      <c r="R291" s="256">
        <f>R292</f>
        <v>0.010330000000000001</v>
      </c>
      <c r="S291" s="255"/>
      <c r="T291" s="257">
        <f>T292</f>
        <v>0.00059999999999999995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58" t="s">
        <v>209</v>
      </c>
      <c r="AT291" s="259" t="s">
        <v>77</v>
      </c>
      <c r="AU291" s="259" t="s">
        <v>78</v>
      </c>
      <c r="AY291" s="258" t="s">
        <v>191</v>
      </c>
      <c r="BK291" s="260">
        <f>BK292</f>
        <v>0</v>
      </c>
    </row>
    <row r="292" s="12" customFormat="1" ht="22.8" customHeight="1">
      <c r="A292" s="12"/>
      <c r="B292" s="248"/>
      <c r="C292" s="249"/>
      <c r="D292" s="250" t="s">
        <v>77</v>
      </c>
      <c r="E292" s="261" t="s">
        <v>483</v>
      </c>
      <c r="F292" s="261" t="s">
        <v>484</v>
      </c>
      <c r="G292" s="249"/>
      <c r="H292" s="249"/>
      <c r="I292" s="252"/>
      <c r="J292" s="262">
        <f>BK292</f>
        <v>0</v>
      </c>
      <c r="K292" s="249"/>
      <c r="L292" s="253"/>
      <c r="M292" s="254"/>
      <c r="N292" s="255"/>
      <c r="O292" s="255"/>
      <c r="P292" s="256">
        <f>SUM(P293:P306)</f>
        <v>0</v>
      </c>
      <c r="Q292" s="255"/>
      <c r="R292" s="256">
        <f>SUM(R293:R306)</f>
        <v>0.010330000000000001</v>
      </c>
      <c r="S292" s="255"/>
      <c r="T292" s="257">
        <f>SUM(T293:T306)</f>
        <v>0.00059999999999999995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58" t="s">
        <v>209</v>
      </c>
      <c r="AT292" s="259" t="s">
        <v>77</v>
      </c>
      <c r="AU292" s="259" t="s">
        <v>85</v>
      </c>
      <c r="AY292" s="258" t="s">
        <v>191</v>
      </c>
      <c r="BK292" s="260">
        <f>SUM(BK293:BK306)</f>
        <v>0</v>
      </c>
    </row>
    <row r="293" s="2" customFormat="1" ht="24.15" customHeight="1">
      <c r="A293" s="41"/>
      <c r="B293" s="42"/>
      <c r="C293" s="263" t="s">
        <v>485</v>
      </c>
      <c r="D293" s="263" t="s">
        <v>194</v>
      </c>
      <c r="E293" s="264" t="s">
        <v>486</v>
      </c>
      <c r="F293" s="265" t="s">
        <v>487</v>
      </c>
      <c r="G293" s="266" t="s">
        <v>231</v>
      </c>
      <c r="H293" s="267">
        <v>4</v>
      </c>
      <c r="I293" s="268"/>
      <c r="J293" s="269">
        <f>ROUND(I293*H293,2)</f>
        <v>0</v>
      </c>
      <c r="K293" s="270"/>
      <c r="L293" s="44"/>
      <c r="M293" s="271" t="s">
        <v>1</v>
      </c>
      <c r="N293" s="272" t="s">
        <v>44</v>
      </c>
      <c r="O293" s="100"/>
      <c r="P293" s="273">
        <f>O293*H293</f>
        <v>0</v>
      </c>
      <c r="Q293" s="273">
        <v>0</v>
      </c>
      <c r="R293" s="273">
        <f>Q293*H293</f>
        <v>0</v>
      </c>
      <c r="S293" s="273">
        <v>0</v>
      </c>
      <c r="T293" s="274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75" t="s">
        <v>198</v>
      </c>
      <c r="AT293" s="275" t="s">
        <v>194</v>
      </c>
      <c r="AU293" s="275" t="s">
        <v>91</v>
      </c>
      <c r="AY293" s="18" t="s">
        <v>191</v>
      </c>
      <c r="BE293" s="160">
        <f>IF(N293="základná",J293,0)</f>
        <v>0</v>
      </c>
      <c r="BF293" s="160">
        <f>IF(N293="znížená",J293,0)</f>
        <v>0</v>
      </c>
      <c r="BG293" s="160">
        <f>IF(N293="zákl. prenesená",J293,0)</f>
        <v>0</v>
      </c>
      <c r="BH293" s="160">
        <f>IF(N293="zníž. prenesená",J293,0)</f>
        <v>0</v>
      </c>
      <c r="BI293" s="160">
        <f>IF(N293="nulová",J293,0)</f>
        <v>0</v>
      </c>
      <c r="BJ293" s="18" t="s">
        <v>91</v>
      </c>
      <c r="BK293" s="160">
        <f>ROUND(I293*H293,2)</f>
        <v>0</v>
      </c>
      <c r="BL293" s="18" t="s">
        <v>198</v>
      </c>
      <c r="BM293" s="275" t="s">
        <v>488</v>
      </c>
    </row>
    <row r="294" s="13" customFormat="1">
      <c r="A294" s="13"/>
      <c r="B294" s="276"/>
      <c r="C294" s="277"/>
      <c r="D294" s="278" t="s">
        <v>200</v>
      </c>
      <c r="E294" s="279" t="s">
        <v>1</v>
      </c>
      <c r="F294" s="280" t="s">
        <v>121</v>
      </c>
      <c r="G294" s="277"/>
      <c r="H294" s="281">
        <v>4</v>
      </c>
      <c r="I294" s="282"/>
      <c r="J294" s="277"/>
      <c r="K294" s="277"/>
      <c r="L294" s="283"/>
      <c r="M294" s="284"/>
      <c r="N294" s="285"/>
      <c r="O294" s="285"/>
      <c r="P294" s="285"/>
      <c r="Q294" s="285"/>
      <c r="R294" s="285"/>
      <c r="S294" s="285"/>
      <c r="T294" s="28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87" t="s">
        <v>200</v>
      </c>
      <c r="AU294" s="287" t="s">
        <v>91</v>
      </c>
      <c r="AV294" s="13" t="s">
        <v>91</v>
      </c>
      <c r="AW294" s="13" t="s">
        <v>33</v>
      </c>
      <c r="AX294" s="13" t="s">
        <v>78</v>
      </c>
      <c r="AY294" s="287" t="s">
        <v>191</v>
      </c>
    </row>
    <row r="295" s="14" customFormat="1">
      <c r="A295" s="14"/>
      <c r="B295" s="288"/>
      <c r="C295" s="289"/>
      <c r="D295" s="278" t="s">
        <v>200</v>
      </c>
      <c r="E295" s="290" t="s">
        <v>119</v>
      </c>
      <c r="F295" s="291" t="s">
        <v>204</v>
      </c>
      <c r="G295" s="289"/>
      <c r="H295" s="292">
        <v>4</v>
      </c>
      <c r="I295" s="293"/>
      <c r="J295" s="289"/>
      <c r="K295" s="289"/>
      <c r="L295" s="294"/>
      <c r="M295" s="295"/>
      <c r="N295" s="296"/>
      <c r="O295" s="296"/>
      <c r="P295" s="296"/>
      <c r="Q295" s="296"/>
      <c r="R295" s="296"/>
      <c r="S295" s="296"/>
      <c r="T295" s="29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8" t="s">
        <v>200</v>
      </c>
      <c r="AU295" s="298" t="s">
        <v>91</v>
      </c>
      <c r="AV295" s="14" t="s">
        <v>121</v>
      </c>
      <c r="AW295" s="14" t="s">
        <v>33</v>
      </c>
      <c r="AX295" s="14" t="s">
        <v>85</v>
      </c>
      <c r="AY295" s="298" t="s">
        <v>191</v>
      </c>
    </row>
    <row r="296" s="2" customFormat="1" ht="24.15" customHeight="1">
      <c r="A296" s="41"/>
      <c r="B296" s="42"/>
      <c r="C296" s="310" t="s">
        <v>489</v>
      </c>
      <c r="D296" s="310" t="s">
        <v>292</v>
      </c>
      <c r="E296" s="311" t="s">
        <v>490</v>
      </c>
      <c r="F296" s="312" t="s">
        <v>491</v>
      </c>
      <c r="G296" s="313" t="s">
        <v>231</v>
      </c>
      <c r="H296" s="314">
        <v>4</v>
      </c>
      <c r="I296" s="315"/>
      <c r="J296" s="316">
        <f>ROUND(I296*H296,2)</f>
        <v>0</v>
      </c>
      <c r="K296" s="317"/>
      <c r="L296" s="318"/>
      <c r="M296" s="319" t="s">
        <v>1</v>
      </c>
      <c r="N296" s="320" t="s">
        <v>44</v>
      </c>
      <c r="O296" s="100"/>
      <c r="P296" s="273">
        <f>O296*H296</f>
        <v>0</v>
      </c>
      <c r="Q296" s="273">
        <v>0.0025000000000000001</v>
      </c>
      <c r="R296" s="273">
        <f>Q296*H296</f>
        <v>0.01</v>
      </c>
      <c r="S296" s="273">
        <v>0</v>
      </c>
      <c r="T296" s="274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75" t="s">
        <v>492</v>
      </c>
      <c r="AT296" s="275" t="s">
        <v>292</v>
      </c>
      <c r="AU296" s="275" t="s">
        <v>91</v>
      </c>
      <c r="AY296" s="18" t="s">
        <v>191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8" t="s">
        <v>91</v>
      </c>
      <c r="BK296" s="160">
        <f>ROUND(I296*H296,2)</f>
        <v>0</v>
      </c>
      <c r="BL296" s="18" t="s">
        <v>492</v>
      </c>
      <c r="BM296" s="275" t="s">
        <v>493</v>
      </c>
    </row>
    <row r="297" s="2" customFormat="1" ht="24.15" customHeight="1">
      <c r="A297" s="41"/>
      <c r="B297" s="42"/>
      <c r="C297" s="263" t="s">
        <v>494</v>
      </c>
      <c r="D297" s="263" t="s">
        <v>194</v>
      </c>
      <c r="E297" s="264" t="s">
        <v>495</v>
      </c>
      <c r="F297" s="265" t="s">
        <v>496</v>
      </c>
      <c r="G297" s="266" t="s">
        <v>231</v>
      </c>
      <c r="H297" s="267">
        <v>3</v>
      </c>
      <c r="I297" s="268"/>
      <c r="J297" s="269">
        <f>ROUND(I297*H297,2)</f>
        <v>0</v>
      </c>
      <c r="K297" s="270"/>
      <c r="L297" s="44"/>
      <c r="M297" s="271" t="s">
        <v>1</v>
      </c>
      <c r="N297" s="272" t="s">
        <v>44</v>
      </c>
      <c r="O297" s="100"/>
      <c r="P297" s="273">
        <f>O297*H297</f>
        <v>0</v>
      </c>
      <c r="Q297" s="273">
        <v>0</v>
      </c>
      <c r="R297" s="273">
        <f>Q297*H297</f>
        <v>0</v>
      </c>
      <c r="S297" s="273">
        <v>0</v>
      </c>
      <c r="T297" s="274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75" t="s">
        <v>198</v>
      </c>
      <c r="AT297" s="275" t="s">
        <v>194</v>
      </c>
      <c r="AU297" s="275" t="s">
        <v>91</v>
      </c>
      <c r="AY297" s="18" t="s">
        <v>191</v>
      </c>
      <c r="BE297" s="160">
        <f>IF(N297="základná",J297,0)</f>
        <v>0</v>
      </c>
      <c r="BF297" s="160">
        <f>IF(N297="znížená",J297,0)</f>
        <v>0</v>
      </c>
      <c r="BG297" s="160">
        <f>IF(N297="zákl. prenesená",J297,0)</f>
        <v>0</v>
      </c>
      <c r="BH297" s="160">
        <f>IF(N297="zníž. prenesená",J297,0)</f>
        <v>0</v>
      </c>
      <c r="BI297" s="160">
        <f>IF(N297="nulová",J297,0)</f>
        <v>0</v>
      </c>
      <c r="BJ297" s="18" t="s">
        <v>91</v>
      </c>
      <c r="BK297" s="160">
        <f>ROUND(I297*H297,2)</f>
        <v>0</v>
      </c>
      <c r="BL297" s="18" t="s">
        <v>198</v>
      </c>
      <c r="BM297" s="275" t="s">
        <v>497</v>
      </c>
    </row>
    <row r="298" s="2" customFormat="1" ht="16.5" customHeight="1">
      <c r="A298" s="41"/>
      <c r="B298" s="42"/>
      <c r="C298" s="310" t="s">
        <v>198</v>
      </c>
      <c r="D298" s="310" t="s">
        <v>292</v>
      </c>
      <c r="E298" s="311" t="s">
        <v>498</v>
      </c>
      <c r="F298" s="312" t="s">
        <v>499</v>
      </c>
      <c r="G298" s="313" t="s">
        <v>231</v>
      </c>
      <c r="H298" s="314">
        <v>3</v>
      </c>
      <c r="I298" s="315"/>
      <c r="J298" s="316">
        <f>ROUND(I298*H298,2)</f>
        <v>0</v>
      </c>
      <c r="K298" s="317"/>
      <c r="L298" s="318"/>
      <c r="M298" s="319" t="s">
        <v>1</v>
      </c>
      <c r="N298" s="320" t="s">
        <v>44</v>
      </c>
      <c r="O298" s="100"/>
      <c r="P298" s="273">
        <f>O298*H298</f>
        <v>0</v>
      </c>
      <c r="Q298" s="273">
        <v>5.0000000000000002E-05</v>
      </c>
      <c r="R298" s="273">
        <f>Q298*H298</f>
        <v>0.00015000000000000001</v>
      </c>
      <c r="S298" s="273">
        <v>0</v>
      </c>
      <c r="T298" s="274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75" t="s">
        <v>492</v>
      </c>
      <c r="AT298" s="275" t="s">
        <v>292</v>
      </c>
      <c r="AU298" s="275" t="s">
        <v>91</v>
      </c>
      <c r="AY298" s="18" t="s">
        <v>191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8" t="s">
        <v>91</v>
      </c>
      <c r="BK298" s="160">
        <f>ROUND(I298*H298,2)</f>
        <v>0</v>
      </c>
      <c r="BL298" s="18" t="s">
        <v>492</v>
      </c>
      <c r="BM298" s="275" t="s">
        <v>500</v>
      </c>
    </row>
    <row r="299" s="2" customFormat="1" ht="24.15" customHeight="1">
      <c r="A299" s="41"/>
      <c r="B299" s="42"/>
      <c r="C299" s="310" t="s">
        <v>501</v>
      </c>
      <c r="D299" s="310" t="s">
        <v>292</v>
      </c>
      <c r="E299" s="311" t="s">
        <v>502</v>
      </c>
      <c r="F299" s="312" t="s">
        <v>503</v>
      </c>
      <c r="G299" s="313" t="s">
        <v>231</v>
      </c>
      <c r="H299" s="314">
        <v>3</v>
      </c>
      <c r="I299" s="315"/>
      <c r="J299" s="316">
        <f>ROUND(I299*H299,2)</f>
        <v>0</v>
      </c>
      <c r="K299" s="317"/>
      <c r="L299" s="318"/>
      <c r="M299" s="319" t="s">
        <v>1</v>
      </c>
      <c r="N299" s="320" t="s">
        <v>44</v>
      </c>
      <c r="O299" s="100"/>
      <c r="P299" s="273">
        <f>O299*H299</f>
        <v>0</v>
      </c>
      <c r="Q299" s="273">
        <v>4.0000000000000003E-05</v>
      </c>
      <c r="R299" s="273">
        <f>Q299*H299</f>
        <v>0.00012000000000000002</v>
      </c>
      <c r="S299" s="273">
        <v>0</v>
      </c>
      <c r="T299" s="274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75" t="s">
        <v>492</v>
      </c>
      <c r="AT299" s="275" t="s">
        <v>292</v>
      </c>
      <c r="AU299" s="275" t="s">
        <v>91</v>
      </c>
      <c r="AY299" s="18" t="s">
        <v>191</v>
      </c>
      <c r="BE299" s="160">
        <f>IF(N299="základná",J299,0)</f>
        <v>0</v>
      </c>
      <c r="BF299" s="160">
        <f>IF(N299="znížená",J299,0)</f>
        <v>0</v>
      </c>
      <c r="BG299" s="160">
        <f>IF(N299="zákl. prenesená",J299,0)</f>
        <v>0</v>
      </c>
      <c r="BH299" s="160">
        <f>IF(N299="zníž. prenesená",J299,0)</f>
        <v>0</v>
      </c>
      <c r="BI299" s="160">
        <f>IF(N299="nulová",J299,0)</f>
        <v>0</v>
      </c>
      <c r="BJ299" s="18" t="s">
        <v>91</v>
      </c>
      <c r="BK299" s="160">
        <f>ROUND(I299*H299,2)</f>
        <v>0</v>
      </c>
      <c r="BL299" s="18" t="s">
        <v>492</v>
      </c>
      <c r="BM299" s="275" t="s">
        <v>504</v>
      </c>
    </row>
    <row r="300" s="2" customFormat="1" ht="16.5" customHeight="1">
      <c r="A300" s="41"/>
      <c r="B300" s="42"/>
      <c r="C300" s="310" t="s">
        <v>505</v>
      </c>
      <c r="D300" s="310" t="s">
        <v>292</v>
      </c>
      <c r="E300" s="311" t="s">
        <v>506</v>
      </c>
      <c r="F300" s="312" t="s">
        <v>507</v>
      </c>
      <c r="G300" s="313" t="s">
        <v>231</v>
      </c>
      <c r="H300" s="314">
        <v>3</v>
      </c>
      <c r="I300" s="315"/>
      <c r="J300" s="316">
        <f>ROUND(I300*H300,2)</f>
        <v>0</v>
      </c>
      <c r="K300" s="317"/>
      <c r="L300" s="318"/>
      <c r="M300" s="319" t="s">
        <v>1</v>
      </c>
      <c r="N300" s="320" t="s">
        <v>44</v>
      </c>
      <c r="O300" s="100"/>
      <c r="P300" s="273">
        <f>O300*H300</f>
        <v>0</v>
      </c>
      <c r="Q300" s="273">
        <v>2.0000000000000002E-05</v>
      </c>
      <c r="R300" s="273">
        <f>Q300*H300</f>
        <v>6.0000000000000008E-05</v>
      </c>
      <c r="S300" s="273">
        <v>0</v>
      </c>
      <c r="T300" s="274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75" t="s">
        <v>492</v>
      </c>
      <c r="AT300" s="275" t="s">
        <v>292</v>
      </c>
      <c r="AU300" s="275" t="s">
        <v>91</v>
      </c>
      <c r="AY300" s="18" t="s">
        <v>191</v>
      </c>
      <c r="BE300" s="160">
        <f>IF(N300="základná",J300,0)</f>
        <v>0</v>
      </c>
      <c r="BF300" s="160">
        <f>IF(N300="znížená",J300,0)</f>
        <v>0</v>
      </c>
      <c r="BG300" s="160">
        <f>IF(N300="zákl. prenesená",J300,0)</f>
        <v>0</v>
      </c>
      <c r="BH300" s="160">
        <f>IF(N300="zníž. prenesená",J300,0)</f>
        <v>0</v>
      </c>
      <c r="BI300" s="160">
        <f>IF(N300="nulová",J300,0)</f>
        <v>0</v>
      </c>
      <c r="BJ300" s="18" t="s">
        <v>91</v>
      </c>
      <c r="BK300" s="160">
        <f>ROUND(I300*H300,2)</f>
        <v>0</v>
      </c>
      <c r="BL300" s="18" t="s">
        <v>492</v>
      </c>
      <c r="BM300" s="275" t="s">
        <v>508</v>
      </c>
    </row>
    <row r="301" s="2" customFormat="1" ht="21.75" customHeight="1">
      <c r="A301" s="41"/>
      <c r="B301" s="42"/>
      <c r="C301" s="263" t="s">
        <v>509</v>
      </c>
      <c r="D301" s="263" t="s">
        <v>194</v>
      </c>
      <c r="E301" s="264" t="s">
        <v>510</v>
      </c>
      <c r="F301" s="265" t="s">
        <v>511</v>
      </c>
      <c r="G301" s="266" t="s">
        <v>231</v>
      </c>
      <c r="H301" s="267">
        <v>4</v>
      </c>
      <c r="I301" s="268"/>
      <c r="J301" s="269">
        <f>ROUND(I301*H301,2)</f>
        <v>0</v>
      </c>
      <c r="K301" s="270"/>
      <c r="L301" s="44"/>
      <c r="M301" s="271" t="s">
        <v>1</v>
      </c>
      <c r="N301" s="272" t="s">
        <v>44</v>
      </c>
      <c r="O301" s="100"/>
      <c r="P301" s="273">
        <f>O301*H301</f>
        <v>0</v>
      </c>
      <c r="Q301" s="273">
        <v>0</v>
      </c>
      <c r="R301" s="273">
        <f>Q301*H301</f>
        <v>0</v>
      </c>
      <c r="S301" s="273">
        <v>0</v>
      </c>
      <c r="T301" s="274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75" t="s">
        <v>198</v>
      </c>
      <c r="AT301" s="275" t="s">
        <v>194</v>
      </c>
      <c r="AU301" s="275" t="s">
        <v>91</v>
      </c>
      <c r="AY301" s="18" t="s">
        <v>191</v>
      </c>
      <c r="BE301" s="160">
        <f>IF(N301="základná",J301,0)</f>
        <v>0</v>
      </c>
      <c r="BF301" s="160">
        <f>IF(N301="znížená",J301,0)</f>
        <v>0</v>
      </c>
      <c r="BG301" s="160">
        <f>IF(N301="zákl. prenesená",J301,0)</f>
        <v>0</v>
      </c>
      <c r="BH301" s="160">
        <f>IF(N301="zníž. prenesená",J301,0)</f>
        <v>0</v>
      </c>
      <c r="BI301" s="160">
        <f>IF(N301="nulová",J301,0)</f>
        <v>0</v>
      </c>
      <c r="BJ301" s="18" t="s">
        <v>91</v>
      </c>
      <c r="BK301" s="160">
        <f>ROUND(I301*H301,2)</f>
        <v>0</v>
      </c>
      <c r="BL301" s="18" t="s">
        <v>198</v>
      </c>
      <c r="BM301" s="275" t="s">
        <v>512</v>
      </c>
    </row>
    <row r="302" s="13" customFormat="1">
      <c r="A302" s="13"/>
      <c r="B302" s="276"/>
      <c r="C302" s="277"/>
      <c r="D302" s="278" t="s">
        <v>200</v>
      </c>
      <c r="E302" s="279" t="s">
        <v>1</v>
      </c>
      <c r="F302" s="280" t="s">
        <v>119</v>
      </c>
      <c r="G302" s="277"/>
      <c r="H302" s="281">
        <v>4</v>
      </c>
      <c r="I302" s="282"/>
      <c r="J302" s="277"/>
      <c r="K302" s="277"/>
      <c r="L302" s="283"/>
      <c r="M302" s="284"/>
      <c r="N302" s="285"/>
      <c r="O302" s="285"/>
      <c r="P302" s="285"/>
      <c r="Q302" s="285"/>
      <c r="R302" s="285"/>
      <c r="S302" s="285"/>
      <c r="T302" s="2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87" t="s">
        <v>200</v>
      </c>
      <c r="AU302" s="287" t="s">
        <v>91</v>
      </c>
      <c r="AV302" s="13" t="s">
        <v>91</v>
      </c>
      <c r="AW302" s="13" t="s">
        <v>33</v>
      </c>
      <c r="AX302" s="13" t="s">
        <v>85</v>
      </c>
      <c r="AY302" s="287" t="s">
        <v>191</v>
      </c>
    </row>
    <row r="303" s="2" customFormat="1" ht="24.15" customHeight="1">
      <c r="A303" s="41"/>
      <c r="B303" s="42"/>
      <c r="C303" s="263" t="s">
        <v>513</v>
      </c>
      <c r="D303" s="263" t="s">
        <v>194</v>
      </c>
      <c r="E303" s="264" t="s">
        <v>514</v>
      </c>
      <c r="F303" s="265" t="s">
        <v>515</v>
      </c>
      <c r="G303" s="266" t="s">
        <v>516</v>
      </c>
      <c r="H303" s="267">
        <v>1</v>
      </c>
      <c r="I303" s="268"/>
      <c r="J303" s="269">
        <f>ROUND(I303*H303,2)</f>
        <v>0</v>
      </c>
      <c r="K303" s="270"/>
      <c r="L303" s="44"/>
      <c r="M303" s="271" t="s">
        <v>1</v>
      </c>
      <c r="N303" s="272" t="s">
        <v>44</v>
      </c>
      <c r="O303" s="100"/>
      <c r="P303" s="273">
        <f>O303*H303</f>
        <v>0</v>
      </c>
      <c r="Q303" s="273">
        <v>0</v>
      </c>
      <c r="R303" s="273">
        <f>Q303*H303</f>
        <v>0</v>
      </c>
      <c r="S303" s="273">
        <v>0</v>
      </c>
      <c r="T303" s="274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75" t="s">
        <v>198</v>
      </c>
      <c r="AT303" s="275" t="s">
        <v>194</v>
      </c>
      <c r="AU303" s="275" t="s">
        <v>91</v>
      </c>
      <c r="AY303" s="18" t="s">
        <v>191</v>
      </c>
      <c r="BE303" s="160">
        <f>IF(N303="základná",J303,0)</f>
        <v>0</v>
      </c>
      <c r="BF303" s="160">
        <f>IF(N303="znížená",J303,0)</f>
        <v>0</v>
      </c>
      <c r="BG303" s="160">
        <f>IF(N303="zákl. prenesená",J303,0)</f>
        <v>0</v>
      </c>
      <c r="BH303" s="160">
        <f>IF(N303="zníž. prenesená",J303,0)</f>
        <v>0</v>
      </c>
      <c r="BI303" s="160">
        <f>IF(N303="nulová",J303,0)</f>
        <v>0</v>
      </c>
      <c r="BJ303" s="18" t="s">
        <v>91</v>
      </c>
      <c r="BK303" s="160">
        <f>ROUND(I303*H303,2)</f>
        <v>0</v>
      </c>
      <c r="BL303" s="18" t="s">
        <v>198</v>
      </c>
      <c r="BM303" s="275" t="s">
        <v>517</v>
      </c>
    </row>
    <row r="304" s="2" customFormat="1" ht="16.5" customHeight="1">
      <c r="A304" s="41"/>
      <c r="B304" s="42"/>
      <c r="C304" s="263" t="s">
        <v>518</v>
      </c>
      <c r="D304" s="263" t="s">
        <v>194</v>
      </c>
      <c r="E304" s="264" t="s">
        <v>519</v>
      </c>
      <c r="F304" s="265" t="s">
        <v>520</v>
      </c>
      <c r="G304" s="266" t="s">
        <v>231</v>
      </c>
      <c r="H304" s="267">
        <v>4</v>
      </c>
      <c r="I304" s="268"/>
      <c r="J304" s="269">
        <f>ROUND(I304*H304,2)</f>
        <v>0</v>
      </c>
      <c r="K304" s="270"/>
      <c r="L304" s="44"/>
      <c r="M304" s="271" t="s">
        <v>1</v>
      </c>
      <c r="N304" s="272" t="s">
        <v>44</v>
      </c>
      <c r="O304" s="100"/>
      <c r="P304" s="273">
        <f>O304*H304</f>
        <v>0</v>
      </c>
      <c r="Q304" s="273">
        <v>0</v>
      </c>
      <c r="R304" s="273">
        <f>Q304*H304</f>
        <v>0</v>
      </c>
      <c r="S304" s="273">
        <v>0.00014999999999999999</v>
      </c>
      <c r="T304" s="274">
        <f>S304*H304</f>
        <v>0.00059999999999999995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75" t="s">
        <v>198</v>
      </c>
      <c r="AT304" s="275" t="s">
        <v>194</v>
      </c>
      <c r="AU304" s="275" t="s">
        <v>91</v>
      </c>
      <c r="AY304" s="18" t="s">
        <v>191</v>
      </c>
      <c r="BE304" s="160">
        <f>IF(N304="základná",J304,0)</f>
        <v>0</v>
      </c>
      <c r="BF304" s="160">
        <f>IF(N304="znížená",J304,0)</f>
        <v>0</v>
      </c>
      <c r="BG304" s="160">
        <f>IF(N304="zákl. prenesená",J304,0)</f>
        <v>0</v>
      </c>
      <c r="BH304" s="160">
        <f>IF(N304="zníž. prenesená",J304,0)</f>
        <v>0</v>
      </c>
      <c r="BI304" s="160">
        <f>IF(N304="nulová",J304,0)</f>
        <v>0</v>
      </c>
      <c r="BJ304" s="18" t="s">
        <v>91</v>
      </c>
      <c r="BK304" s="160">
        <f>ROUND(I304*H304,2)</f>
        <v>0</v>
      </c>
      <c r="BL304" s="18" t="s">
        <v>198</v>
      </c>
      <c r="BM304" s="275" t="s">
        <v>521</v>
      </c>
    </row>
    <row r="305" s="2" customFormat="1" ht="16.5" customHeight="1">
      <c r="A305" s="41"/>
      <c r="B305" s="42"/>
      <c r="C305" s="263" t="s">
        <v>522</v>
      </c>
      <c r="D305" s="263" t="s">
        <v>194</v>
      </c>
      <c r="E305" s="264" t="s">
        <v>523</v>
      </c>
      <c r="F305" s="265" t="s">
        <v>524</v>
      </c>
      <c r="G305" s="266" t="s">
        <v>231</v>
      </c>
      <c r="H305" s="267">
        <v>4</v>
      </c>
      <c r="I305" s="268"/>
      <c r="J305" s="269">
        <f>ROUND(I305*H305,2)</f>
        <v>0</v>
      </c>
      <c r="K305" s="270"/>
      <c r="L305" s="44"/>
      <c r="M305" s="271" t="s">
        <v>1</v>
      </c>
      <c r="N305" s="272" t="s">
        <v>44</v>
      </c>
      <c r="O305" s="100"/>
      <c r="P305" s="273">
        <f>O305*H305</f>
        <v>0</v>
      </c>
      <c r="Q305" s="273">
        <v>0</v>
      </c>
      <c r="R305" s="273">
        <f>Q305*H305</f>
        <v>0</v>
      </c>
      <c r="S305" s="273">
        <v>0</v>
      </c>
      <c r="T305" s="274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75" t="s">
        <v>198</v>
      </c>
      <c r="AT305" s="275" t="s">
        <v>194</v>
      </c>
      <c r="AU305" s="275" t="s">
        <v>91</v>
      </c>
      <c r="AY305" s="18" t="s">
        <v>191</v>
      </c>
      <c r="BE305" s="160">
        <f>IF(N305="základná",J305,0)</f>
        <v>0</v>
      </c>
      <c r="BF305" s="160">
        <f>IF(N305="znížená",J305,0)</f>
        <v>0</v>
      </c>
      <c r="BG305" s="160">
        <f>IF(N305="zákl. prenesená",J305,0)</f>
        <v>0</v>
      </c>
      <c r="BH305" s="160">
        <f>IF(N305="zníž. prenesená",J305,0)</f>
        <v>0</v>
      </c>
      <c r="BI305" s="160">
        <f>IF(N305="nulová",J305,0)</f>
        <v>0</v>
      </c>
      <c r="BJ305" s="18" t="s">
        <v>91</v>
      </c>
      <c r="BK305" s="160">
        <f>ROUND(I305*H305,2)</f>
        <v>0</v>
      </c>
      <c r="BL305" s="18" t="s">
        <v>198</v>
      </c>
      <c r="BM305" s="275" t="s">
        <v>525</v>
      </c>
    </row>
    <row r="306" s="13" customFormat="1">
      <c r="A306" s="13"/>
      <c r="B306" s="276"/>
      <c r="C306" s="277"/>
      <c r="D306" s="278" t="s">
        <v>200</v>
      </c>
      <c r="E306" s="279" t="s">
        <v>1</v>
      </c>
      <c r="F306" s="280" t="s">
        <v>119</v>
      </c>
      <c r="G306" s="277"/>
      <c r="H306" s="281">
        <v>4</v>
      </c>
      <c r="I306" s="282"/>
      <c r="J306" s="277"/>
      <c r="K306" s="277"/>
      <c r="L306" s="283"/>
      <c r="M306" s="284"/>
      <c r="N306" s="285"/>
      <c r="O306" s="285"/>
      <c r="P306" s="285"/>
      <c r="Q306" s="285"/>
      <c r="R306" s="285"/>
      <c r="S306" s="285"/>
      <c r="T306" s="2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87" t="s">
        <v>200</v>
      </c>
      <c r="AU306" s="287" t="s">
        <v>91</v>
      </c>
      <c r="AV306" s="13" t="s">
        <v>91</v>
      </c>
      <c r="AW306" s="13" t="s">
        <v>33</v>
      </c>
      <c r="AX306" s="13" t="s">
        <v>85</v>
      </c>
      <c r="AY306" s="287" t="s">
        <v>191</v>
      </c>
    </row>
    <row r="307" s="12" customFormat="1" ht="25.92" customHeight="1">
      <c r="A307" s="12"/>
      <c r="B307" s="248"/>
      <c r="C307" s="249"/>
      <c r="D307" s="250" t="s">
        <v>77</v>
      </c>
      <c r="E307" s="251" t="s">
        <v>526</v>
      </c>
      <c r="F307" s="251" t="s">
        <v>527</v>
      </c>
      <c r="G307" s="249"/>
      <c r="H307" s="249"/>
      <c r="I307" s="252"/>
      <c r="J307" s="227">
        <f>BK307</f>
        <v>0</v>
      </c>
      <c r="K307" s="249"/>
      <c r="L307" s="253"/>
      <c r="M307" s="254"/>
      <c r="N307" s="255"/>
      <c r="O307" s="255"/>
      <c r="P307" s="256">
        <f>P308</f>
        <v>0</v>
      </c>
      <c r="Q307" s="255"/>
      <c r="R307" s="256">
        <f>R308</f>
        <v>0</v>
      </c>
      <c r="S307" s="255"/>
      <c r="T307" s="257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58" t="s">
        <v>121</v>
      </c>
      <c r="AT307" s="259" t="s">
        <v>77</v>
      </c>
      <c r="AU307" s="259" t="s">
        <v>78</v>
      </c>
      <c r="AY307" s="258" t="s">
        <v>191</v>
      </c>
      <c r="BK307" s="260">
        <f>BK308</f>
        <v>0</v>
      </c>
    </row>
    <row r="308" s="2" customFormat="1" ht="44.25" customHeight="1">
      <c r="A308" s="41"/>
      <c r="B308" s="42"/>
      <c r="C308" s="263" t="s">
        <v>528</v>
      </c>
      <c r="D308" s="263" t="s">
        <v>194</v>
      </c>
      <c r="E308" s="264" t="s">
        <v>529</v>
      </c>
      <c r="F308" s="265" t="s">
        <v>530</v>
      </c>
      <c r="G308" s="266" t="s">
        <v>531</v>
      </c>
      <c r="H308" s="267">
        <v>10</v>
      </c>
      <c r="I308" s="268"/>
      <c r="J308" s="269">
        <f>ROUND(I308*H308,2)</f>
        <v>0</v>
      </c>
      <c r="K308" s="270"/>
      <c r="L308" s="44"/>
      <c r="M308" s="271" t="s">
        <v>1</v>
      </c>
      <c r="N308" s="272" t="s">
        <v>44</v>
      </c>
      <c r="O308" s="100"/>
      <c r="P308" s="273">
        <f>O308*H308</f>
        <v>0</v>
      </c>
      <c r="Q308" s="273">
        <v>0</v>
      </c>
      <c r="R308" s="273">
        <f>Q308*H308</f>
        <v>0</v>
      </c>
      <c r="S308" s="273">
        <v>0</v>
      </c>
      <c r="T308" s="274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75" t="s">
        <v>532</v>
      </c>
      <c r="AT308" s="275" t="s">
        <v>194</v>
      </c>
      <c r="AU308" s="275" t="s">
        <v>85</v>
      </c>
      <c r="AY308" s="18" t="s">
        <v>191</v>
      </c>
      <c r="BE308" s="160">
        <f>IF(N308="základná",J308,0)</f>
        <v>0</v>
      </c>
      <c r="BF308" s="160">
        <f>IF(N308="znížená",J308,0)</f>
        <v>0</v>
      </c>
      <c r="BG308" s="160">
        <f>IF(N308="zákl. prenesená",J308,0)</f>
        <v>0</v>
      </c>
      <c r="BH308" s="160">
        <f>IF(N308="zníž. prenesená",J308,0)</f>
        <v>0</v>
      </c>
      <c r="BI308" s="160">
        <f>IF(N308="nulová",J308,0)</f>
        <v>0</v>
      </c>
      <c r="BJ308" s="18" t="s">
        <v>91</v>
      </c>
      <c r="BK308" s="160">
        <f>ROUND(I308*H308,2)</f>
        <v>0</v>
      </c>
      <c r="BL308" s="18" t="s">
        <v>532</v>
      </c>
      <c r="BM308" s="275" t="s">
        <v>533</v>
      </c>
    </row>
    <row r="309" s="12" customFormat="1" ht="25.92" customHeight="1">
      <c r="A309" s="12"/>
      <c r="B309" s="248"/>
      <c r="C309" s="249"/>
      <c r="D309" s="250" t="s">
        <v>77</v>
      </c>
      <c r="E309" s="251" t="s">
        <v>170</v>
      </c>
      <c r="F309" s="251" t="s">
        <v>534</v>
      </c>
      <c r="G309" s="249"/>
      <c r="H309" s="249"/>
      <c r="I309" s="252"/>
      <c r="J309" s="227">
        <f>BK309</f>
        <v>0</v>
      </c>
      <c r="K309" s="249"/>
      <c r="L309" s="253"/>
      <c r="M309" s="254"/>
      <c r="N309" s="255"/>
      <c r="O309" s="255"/>
      <c r="P309" s="256">
        <f>SUM(P310:P314)</f>
        <v>0</v>
      </c>
      <c r="Q309" s="255"/>
      <c r="R309" s="256">
        <f>SUM(R310:R314)</f>
        <v>0</v>
      </c>
      <c r="S309" s="255"/>
      <c r="T309" s="257">
        <f>SUM(T310:T314)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58" t="s">
        <v>221</v>
      </c>
      <c r="AT309" s="259" t="s">
        <v>77</v>
      </c>
      <c r="AU309" s="259" t="s">
        <v>78</v>
      </c>
      <c r="AY309" s="258" t="s">
        <v>191</v>
      </c>
      <c r="BK309" s="260">
        <f>SUM(BK310:BK314)</f>
        <v>0</v>
      </c>
    </row>
    <row r="310" s="2" customFormat="1" ht="55.5" customHeight="1">
      <c r="A310" s="41"/>
      <c r="B310" s="42"/>
      <c r="C310" s="263" t="s">
        <v>535</v>
      </c>
      <c r="D310" s="263" t="s">
        <v>194</v>
      </c>
      <c r="E310" s="264" t="s">
        <v>536</v>
      </c>
      <c r="F310" s="265" t="s">
        <v>537</v>
      </c>
      <c r="G310" s="266" t="s">
        <v>538</v>
      </c>
      <c r="H310" s="267">
        <v>1</v>
      </c>
      <c r="I310" s="268"/>
      <c r="J310" s="269">
        <f>ROUND(I310*H310,2)</f>
        <v>0</v>
      </c>
      <c r="K310" s="270"/>
      <c r="L310" s="44"/>
      <c r="M310" s="271" t="s">
        <v>1</v>
      </c>
      <c r="N310" s="272" t="s">
        <v>44</v>
      </c>
      <c r="O310" s="100"/>
      <c r="P310" s="273">
        <f>O310*H310</f>
        <v>0</v>
      </c>
      <c r="Q310" s="273">
        <v>0</v>
      </c>
      <c r="R310" s="273">
        <f>Q310*H310</f>
        <v>0</v>
      </c>
      <c r="S310" s="273">
        <v>0</v>
      </c>
      <c r="T310" s="274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75" t="s">
        <v>539</v>
      </c>
      <c r="AT310" s="275" t="s">
        <v>194</v>
      </c>
      <c r="AU310" s="275" t="s">
        <v>85</v>
      </c>
      <c r="AY310" s="18" t="s">
        <v>191</v>
      </c>
      <c r="BE310" s="160">
        <f>IF(N310="základná",J310,0)</f>
        <v>0</v>
      </c>
      <c r="BF310" s="160">
        <f>IF(N310="znížená",J310,0)</f>
        <v>0</v>
      </c>
      <c r="BG310" s="160">
        <f>IF(N310="zákl. prenesená",J310,0)</f>
        <v>0</v>
      </c>
      <c r="BH310" s="160">
        <f>IF(N310="zníž. prenesená",J310,0)</f>
        <v>0</v>
      </c>
      <c r="BI310" s="160">
        <f>IF(N310="nulová",J310,0)</f>
        <v>0</v>
      </c>
      <c r="BJ310" s="18" t="s">
        <v>91</v>
      </c>
      <c r="BK310" s="160">
        <f>ROUND(I310*H310,2)</f>
        <v>0</v>
      </c>
      <c r="BL310" s="18" t="s">
        <v>539</v>
      </c>
      <c r="BM310" s="275" t="s">
        <v>540</v>
      </c>
    </row>
    <row r="311" s="2" customFormat="1" ht="44.25" customHeight="1">
      <c r="A311" s="41"/>
      <c r="B311" s="42"/>
      <c r="C311" s="263" t="s">
        <v>541</v>
      </c>
      <c r="D311" s="263" t="s">
        <v>194</v>
      </c>
      <c r="E311" s="264" t="s">
        <v>542</v>
      </c>
      <c r="F311" s="265" t="s">
        <v>543</v>
      </c>
      <c r="G311" s="266" t="s">
        <v>197</v>
      </c>
      <c r="H311" s="267">
        <v>25.013000000000002</v>
      </c>
      <c r="I311" s="268"/>
      <c r="J311" s="269">
        <f>ROUND(I311*H311,2)</f>
        <v>0</v>
      </c>
      <c r="K311" s="270"/>
      <c r="L311" s="44"/>
      <c r="M311" s="271" t="s">
        <v>1</v>
      </c>
      <c r="N311" s="272" t="s">
        <v>44</v>
      </c>
      <c r="O311" s="100"/>
      <c r="P311" s="273">
        <f>O311*H311</f>
        <v>0</v>
      </c>
      <c r="Q311" s="273">
        <v>0</v>
      </c>
      <c r="R311" s="273">
        <f>Q311*H311</f>
        <v>0</v>
      </c>
      <c r="S311" s="273">
        <v>0</v>
      </c>
      <c r="T311" s="274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75" t="s">
        <v>539</v>
      </c>
      <c r="AT311" s="275" t="s">
        <v>194</v>
      </c>
      <c r="AU311" s="275" t="s">
        <v>85</v>
      </c>
      <c r="AY311" s="18" t="s">
        <v>191</v>
      </c>
      <c r="BE311" s="160">
        <f>IF(N311="základná",J311,0)</f>
        <v>0</v>
      </c>
      <c r="BF311" s="160">
        <f>IF(N311="znížená",J311,0)</f>
        <v>0</v>
      </c>
      <c r="BG311" s="160">
        <f>IF(N311="zákl. prenesená",J311,0)</f>
        <v>0</v>
      </c>
      <c r="BH311" s="160">
        <f>IF(N311="zníž. prenesená",J311,0)</f>
        <v>0</v>
      </c>
      <c r="BI311" s="160">
        <f>IF(N311="nulová",J311,0)</f>
        <v>0</v>
      </c>
      <c r="BJ311" s="18" t="s">
        <v>91</v>
      </c>
      <c r="BK311" s="160">
        <f>ROUND(I311*H311,2)</f>
        <v>0</v>
      </c>
      <c r="BL311" s="18" t="s">
        <v>539</v>
      </c>
      <c r="BM311" s="275" t="s">
        <v>544</v>
      </c>
    </row>
    <row r="312" s="13" customFormat="1">
      <c r="A312" s="13"/>
      <c r="B312" s="276"/>
      <c r="C312" s="277"/>
      <c r="D312" s="278" t="s">
        <v>200</v>
      </c>
      <c r="E312" s="279" t="s">
        <v>1</v>
      </c>
      <c r="F312" s="280" t="s">
        <v>545</v>
      </c>
      <c r="G312" s="277"/>
      <c r="H312" s="281">
        <v>25.013000000000002</v>
      </c>
      <c r="I312" s="282"/>
      <c r="J312" s="277"/>
      <c r="K312" s="277"/>
      <c r="L312" s="283"/>
      <c r="M312" s="284"/>
      <c r="N312" s="285"/>
      <c r="O312" s="285"/>
      <c r="P312" s="285"/>
      <c r="Q312" s="285"/>
      <c r="R312" s="285"/>
      <c r="S312" s="285"/>
      <c r="T312" s="28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7" t="s">
        <v>200</v>
      </c>
      <c r="AU312" s="287" t="s">
        <v>85</v>
      </c>
      <c r="AV312" s="13" t="s">
        <v>91</v>
      </c>
      <c r="AW312" s="13" t="s">
        <v>33</v>
      </c>
      <c r="AX312" s="13" t="s">
        <v>78</v>
      </c>
      <c r="AY312" s="287" t="s">
        <v>191</v>
      </c>
    </row>
    <row r="313" s="14" customFormat="1">
      <c r="A313" s="14"/>
      <c r="B313" s="288"/>
      <c r="C313" s="289"/>
      <c r="D313" s="278" t="s">
        <v>200</v>
      </c>
      <c r="E313" s="290" t="s">
        <v>1</v>
      </c>
      <c r="F313" s="291" t="s">
        <v>204</v>
      </c>
      <c r="G313" s="289"/>
      <c r="H313" s="292">
        <v>25.013000000000002</v>
      </c>
      <c r="I313" s="293"/>
      <c r="J313" s="289"/>
      <c r="K313" s="289"/>
      <c r="L313" s="294"/>
      <c r="M313" s="295"/>
      <c r="N313" s="296"/>
      <c r="O313" s="296"/>
      <c r="P313" s="296"/>
      <c r="Q313" s="296"/>
      <c r="R313" s="296"/>
      <c r="S313" s="296"/>
      <c r="T313" s="2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8" t="s">
        <v>200</v>
      </c>
      <c r="AU313" s="298" t="s">
        <v>85</v>
      </c>
      <c r="AV313" s="14" t="s">
        <v>121</v>
      </c>
      <c r="AW313" s="14" t="s">
        <v>33</v>
      </c>
      <c r="AX313" s="14" t="s">
        <v>85</v>
      </c>
      <c r="AY313" s="298" t="s">
        <v>191</v>
      </c>
    </row>
    <row r="314" s="2" customFormat="1" ht="24.15" customHeight="1">
      <c r="A314" s="41"/>
      <c r="B314" s="42"/>
      <c r="C314" s="263" t="s">
        <v>546</v>
      </c>
      <c r="D314" s="263" t="s">
        <v>194</v>
      </c>
      <c r="E314" s="264" t="s">
        <v>547</v>
      </c>
      <c r="F314" s="265" t="s">
        <v>548</v>
      </c>
      <c r="G314" s="266" t="s">
        <v>538</v>
      </c>
      <c r="H314" s="267">
        <v>1</v>
      </c>
      <c r="I314" s="268"/>
      <c r="J314" s="269">
        <f>ROUND(I314*H314,2)</f>
        <v>0</v>
      </c>
      <c r="K314" s="270"/>
      <c r="L314" s="44"/>
      <c r="M314" s="271" t="s">
        <v>1</v>
      </c>
      <c r="N314" s="272" t="s">
        <v>44</v>
      </c>
      <c r="O314" s="100"/>
      <c r="P314" s="273">
        <f>O314*H314</f>
        <v>0</v>
      </c>
      <c r="Q314" s="273">
        <v>0</v>
      </c>
      <c r="R314" s="273">
        <f>Q314*H314</f>
        <v>0</v>
      </c>
      <c r="S314" s="273">
        <v>0</v>
      </c>
      <c r="T314" s="27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75" t="s">
        <v>539</v>
      </c>
      <c r="AT314" s="275" t="s">
        <v>194</v>
      </c>
      <c r="AU314" s="275" t="s">
        <v>85</v>
      </c>
      <c r="AY314" s="18" t="s">
        <v>191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8" t="s">
        <v>91</v>
      </c>
      <c r="BK314" s="160">
        <f>ROUND(I314*H314,2)</f>
        <v>0</v>
      </c>
      <c r="BL314" s="18" t="s">
        <v>539</v>
      </c>
      <c r="BM314" s="275" t="s">
        <v>549</v>
      </c>
    </row>
    <row r="315" s="12" customFormat="1" ht="25.92" customHeight="1">
      <c r="A315" s="12"/>
      <c r="B315" s="248"/>
      <c r="C315" s="249"/>
      <c r="D315" s="250" t="s">
        <v>77</v>
      </c>
      <c r="E315" s="251" t="s">
        <v>550</v>
      </c>
      <c r="F315" s="251" t="s">
        <v>551</v>
      </c>
      <c r="G315" s="249"/>
      <c r="H315" s="249"/>
      <c r="I315" s="252"/>
      <c r="J315" s="227">
        <f>BK315</f>
        <v>0</v>
      </c>
      <c r="K315" s="249"/>
      <c r="L315" s="253"/>
      <c r="M315" s="254"/>
      <c r="N315" s="255"/>
      <c r="O315" s="255"/>
      <c r="P315" s="256">
        <f>SUM(P316:P318)</f>
        <v>0</v>
      </c>
      <c r="Q315" s="255"/>
      <c r="R315" s="256">
        <f>SUM(R316:R318)</f>
        <v>0</v>
      </c>
      <c r="S315" s="255"/>
      <c r="T315" s="257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58" t="s">
        <v>85</v>
      </c>
      <c r="AT315" s="259" t="s">
        <v>77</v>
      </c>
      <c r="AU315" s="259" t="s">
        <v>78</v>
      </c>
      <c r="AY315" s="258" t="s">
        <v>191</v>
      </c>
      <c r="BK315" s="260">
        <f>SUM(BK316:BK318)</f>
        <v>0</v>
      </c>
    </row>
    <row r="316" s="2" customFormat="1" ht="55.5" customHeight="1">
      <c r="A316" s="41"/>
      <c r="B316" s="42"/>
      <c r="C316" s="263" t="s">
        <v>552</v>
      </c>
      <c r="D316" s="263" t="s">
        <v>194</v>
      </c>
      <c r="E316" s="264" t="s">
        <v>553</v>
      </c>
      <c r="F316" s="265" t="s">
        <v>554</v>
      </c>
      <c r="G316" s="266" t="s">
        <v>1</v>
      </c>
      <c r="H316" s="267">
        <v>0</v>
      </c>
      <c r="I316" s="268"/>
      <c r="J316" s="269">
        <f>ROUND(I316*H316,2)</f>
        <v>0</v>
      </c>
      <c r="K316" s="270"/>
      <c r="L316" s="44"/>
      <c r="M316" s="271" t="s">
        <v>1</v>
      </c>
      <c r="N316" s="272" t="s">
        <v>44</v>
      </c>
      <c r="O316" s="100"/>
      <c r="P316" s="273">
        <f>O316*H316</f>
        <v>0</v>
      </c>
      <c r="Q316" s="273">
        <v>0</v>
      </c>
      <c r="R316" s="273">
        <f>Q316*H316</f>
        <v>0</v>
      </c>
      <c r="S316" s="273">
        <v>0</v>
      </c>
      <c r="T316" s="274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75" t="s">
        <v>532</v>
      </c>
      <c r="AT316" s="275" t="s">
        <v>194</v>
      </c>
      <c r="AU316" s="275" t="s">
        <v>85</v>
      </c>
      <c r="AY316" s="18" t="s">
        <v>191</v>
      </c>
      <c r="BE316" s="160">
        <f>IF(N316="základná",J316,0)</f>
        <v>0</v>
      </c>
      <c r="BF316" s="160">
        <f>IF(N316="znížená",J316,0)</f>
        <v>0</v>
      </c>
      <c r="BG316" s="160">
        <f>IF(N316="zákl. prenesená",J316,0)</f>
        <v>0</v>
      </c>
      <c r="BH316" s="160">
        <f>IF(N316="zníž. prenesená",J316,0)</f>
        <v>0</v>
      </c>
      <c r="BI316" s="160">
        <f>IF(N316="nulová",J316,0)</f>
        <v>0</v>
      </c>
      <c r="BJ316" s="18" t="s">
        <v>91</v>
      </c>
      <c r="BK316" s="160">
        <f>ROUND(I316*H316,2)</f>
        <v>0</v>
      </c>
      <c r="BL316" s="18" t="s">
        <v>532</v>
      </c>
      <c r="BM316" s="275" t="s">
        <v>555</v>
      </c>
    </row>
    <row r="317" s="2" customFormat="1" ht="49.05" customHeight="1">
      <c r="A317" s="41"/>
      <c r="B317" s="42"/>
      <c r="C317" s="263" t="s">
        <v>556</v>
      </c>
      <c r="D317" s="263" t="s">
        <v>194</v>
      </c>
      <c r="E317" s="264" t="s">
        <v>557</v>
      </c>
      <c r="F317" s="265" t="s">
        <v>558</v>
      </c>
      <c r="G317" s="266" t="s">
        <v>1</v>
      </c>
      <c r="H317" s="267">
        <v>0</v>
      </c>
      <c r="I317" s="268"/>
      <c r="J317" s="269">
        <f>ROUND(I317*H317,2)</f>
        <v>0</v>
      </c>
      <c r="K317" s="270"/>
      <c r="L317" s="44"/>
      <c r="M317" s="271" t="s">
        <v>1</v>
      </c>
      <c r="N317" s="272" t="s">
        <v>44</v>
      </c>
      <c r="O317" s="100"/>
      <c r="P317" s="273">
        <f>O317*H317</f>
        <v>0</v>
      </c>
      <c r="Q317" s="273">
        <v>0</v>
      </c>
      <c r="R317" s="273">
        <f>Q317*H317</f>
        <v>0</v>
      </c>
      <c r="S317" s="273">
        <v>0</v>
      </c>
      <c r="T317" s="274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75" t="s">
        <v>532</v>
      </c>
      <c r="AT317" s="275" t="s">
        <v>194</v>
      </c>
      <c r="AU317" s="275" t="s">
        <v>85</v>
      </c>
      <c r="AY317" s="18" t="s">
        <v>191</v>
      </c>
      <c r="BE317" s="160">
        <f>IF(N317="základná",J317,0)</f>
        <v>0</v>
      </c>
      <c r="BF317" s="160">
        <f>IF(N317="znížená",J317,0)</f>
        <v>0</v>
      </c>
      <c r="BG317" s="160">
        <f>IF(N317="zákl. prenesená",J317,0)</f>
        <v>0</v>
      </c>
      <c r="BH317" s="160">
        <f>IF(N317="zníž. prenesená",J317,0)</f>
        <v>0</v>
      </c>
      <c r="BI317" s="160">
        <f>IF(N317="nulová",J317,0)</f>
        <v>0</v>
      </c>
      <c r="BJ317" s="18" t="s">
        <v>91</v>
      </c>
      <c r="BK317" s="160">
        <f>ROUND(I317*H317,2)</f>
        <v>0</v>
      </c>
      <c r="BL317" s="18" t="s">
        <v>532</v>
      </c>
      <c r="BM317" s="275" t="s">
        <v>559</v>
      </c>
    </row>
    <row r="318" s="2" customFormat="1" ht="49.05" customHeight="1">
      <c r="A318" s="41"/>
      <c r="B318" s="42"/>
      <c r="C318" s="263" t="s">
        <v>560</v>
      </c>
      <c r="D318" s="263" t="s">
        <v>194</v>
      </c>
      <c r="E318" s="264" t="s">
        <v>561</v>
      </c>
      <c r="F318" s="265" t="s">
        <v>562</v>
      </c>
      <c r="G318" s="266" t="s">
        <v>1</v>
      </c>
      <c r="H318" s="267">
        <v>0</v>
      </c>
      <c r="I318" s="268"/>
      <c r="J318" s="269">
        <f>ROUND(I318*H318,2)</f>
        <v>0</v>
      </c>
      <c r="K318" s="270"/>
      <c r="L318" s="44"/>
      <c r="M318" s="271" t="s">
        <v>1</v>
      </c>
      <c r="N318" s="272" t="s">
        <v>44</v>
      </c>
      <c r="O318" s="100"/>
      <c r="P318" s="273">
        <f>O318*H318</f>
        <v>0</v>
      </c>
      <c r="Q318" s="273">
        <v>0</v>
      </c>
      <c r="R318" s="273">
        <f>Q318*H318</f>
        <v>0</v>
      </c>
      <c r="S318" s="273">
        <v>0</v>
      </c>
      <c r="T318" s="274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75" t="s">
        <v>532</v>
      </c>
      <c r="AT318" s="275" t="s">
        <v>194</v>
      </c>
      <c r="AU318" s="275" t="s">
        <v>85</v>
      </c>
      <c r="AY318" s="18" t="s">
        <v>191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8" t="s">
        <v>91</v>
      </c>
      <c r="BK318" s="160">
        <f>ROUND(I318*H318,2)</f>
        <v>0</v>
      </c>
      <c r="BL318" s="18" t="s">
        <v>532</v>
      </c>
      <c r="BM318" s="275" t="s">
        <v>563</v>
      </c>
    </row>
    <row r="319" s="2" customFormat="1" ht="49.92" customHeight="1">
      <c r="A319" s="41"/>
      <c r="B319" s="42"/>
      <c r="C319" s="43"/>
      <c r="D319" s="43"/>
      <c r="E319" s="251" t="s">
        <v>564</v>
      </c>
      <c r="F319" s="251" t="s">
        <v>565</v>
      </c>
      <c r="G319" s="43"/>
      <c r="H319" s="43"/>
      <c r="I319" s="43"/>
      <c r="J319" s="227">
        <f>BK319</f>
        <v>0</v>
      </c>
      <c r="K319" s="43"/>
      <c r="L319" s="44"/>
      <c r="M319" s="321"/>
      <c r="N319" s="322"/>
      <c r="O319" s="100"/>
      <c r="P319" s="100"/>
      <c r="Q319" s="100"/>
      <c r="R319" s="100"/>
      <c r="S319" s="100"/>
      <c r="T319" s="10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18" t="s">
        <v>77</v>
      </c>
      <c r="AU319" s="18" t="s">
        <v>78</v>
      </c>
      <c r="AY319" s="18" t="s">
        <v>566</v>
      </c>
      <c r="BK319" s="160">
        <f>SUM(BK320:BK324)</f>
        <v>0</v>
      </c>
    </row>
    <row r="320" s="2" customFormat="1" ht="16.32" customHeight="1">
      <c r="A320" s="41"/>
      <c r="B320" s="42"/>
      <c r="C320" s="323" t="s">
        <v>1</v>
      </c>
      <c r="D320" s="323" t="s">
        <v>194</v>
      </c>
      <c r="E320" s="324" t="s">
        <v>1</v>
      </c>
      <c r="F320" s="325" t="s">
        <v>1</v>
      </c>
      <c r="G320" s="326" t="s">
        <v>1</v>
      </c>
      <c r="H320" s="327"/>
      <c r="I320" s="328"/>
      <c r="J320" s="329">
        <f>BK320</f>
        <v>0</v>
      </c>
      <c r="K320" s="270"/>
      <c r="L320" s="44"/>
      <c r="M320" s="330" t="s">
        <v>1</v>
      </c>
      <c r="N320" s="331" t="s">
        <v>44</v>
      </c>
      <c r="O320" s="100"/>
      <c r="P320" s="100"/>
      <c r="Q320" s="100"/>
      <c r="R320" s="100"/>
      <c r="S320" s="100"/>
      <c r="T320" s="10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8" t="s">
        <v>566</v>
      </c>
      <c r="AU320" s="18" t="s">
        <v>85</v>
      </c>
      <c r="AY320" s="18" t="s">
        <v>566</v>
      </c>
      <c r="BE320" s="160">
        <f>IF(N320="základná",J320,0)</f>
        <v>0</v>
      </c>
      <c r="BF320" s="160">
        <f>IF(N320="znížená",J320,0)</f>
        <v>0</v>
      </c>
      <c r="BG320" s="160">
        <f>IF(N320="zákl. prenesená",J320,0)</f>
        <v>0</v>
      </c>
      <c r="BH320" s="160">
        <f>IF(N320="zníž. prenesená",J320,0)</f>
        <v>0</v>
      </c>
      <c r="BI320" s="160">
        <f>IF(N320="nulová",J320,0)</f>
        <v>0</v>
      </c>
      <c r="BJ320" s="18" t="s">
        <v>91</v>
      </c>
      <c r="BK320" s="160">
        <f>I320*H320</f>
        <v>0</v>
      </c>
    </row>
    <row r="321" s="2" customFormat="1" ht="16.32" customHeight="1">
      <c r="A321" s="41"/>
      <c r="B321" s="42"/>
      <c r="C321" s="323" t="s">
        <v>1</v>
      </c>
      <c r="D321" s="323" t="s">
        <v>194</v>
      </c>
      <c r="E321" s="324" t="s">
        <v>1</v>
      </c>
      <c r="F321" s="325" t="s">
        <v>1</v>
      </c>
      <c r="G321" s="326" t="s">
        <v>1</v>
      </c>
      <c r="H321" s="327"/>
      <c r="I321" s="328"/>
      <c r="J321" s="329">
        <f>BK321</f>
        <v>0</v>
      </c>
      <c r="K321" s="270"/>
      <c r="L321" s="44"/>
      <c r="M321" s="330" t="s">
        <v>1</v>
      </c>
      <c r="N321" s="331" t="s">
        <v>44</v>
      </c>
      <c r="O321" s="100"/>
      <c r="P321" s="100"/>
      <c r="Q321" s="100"/>
      <c r="R321" s="100"/>
      <c r="S321" s="100"/>
      <c r="T321" s="10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8" t="s">
        <v>566</v>
      </c>
      <c r="AU321" s="18" t="s">
        <v>85</v>
      </c>
      <c r="AY321" s="18" t="s">
        <v>566</v>
      </c>
      <c r="BE321" s="160">
        <f>IF(N321="základná",J321,0)</f>
        <v>0</v>
      </c>
      <c r="BF321" s="160">
        <f>IF(N321="znížená",J321,0)</f>
        <v>0</v>
      </c>
      <c r="BG321" s="160">
        <f>IF(N321="zákl. prenesená",J321,0)</f>
        <v>0</v>
      </c>
      <c r="BH321" s="160">
        <f>IF(N321="zníž. prenesená",J321,0)</f>
        <v>0</v>
      </c>
      <c r="BI321" s="160">
        <f>IF(N321="nulová",J321,0)</f>
        <v>0</v>
      </c>
      <c r="BJ321" s="18" t="s">
        <v>91</v>
      </c>
      <c r="BK321" s="160">
        <f>I321*H321</f>
        <v>0</v>
      </c>
    </row>
    <row r="322" s="2" customFormat="1" ht="16.32" customHeight="1">
      <c r="A322" s="41"/>
      <c r="B322" s="42"/>
      <c r="C322" s="323" t="s">
        <v>1</v>
      </c>
      <c r="D322" s="323" t="s">
        <v>194</v>
      </c>
      <c r="E322" s="324" t="s">
        <v>1</v>
      </c>
      <c r="F322" s="325" t="s">
        <v>1</v>
      </c>
      <c r="G322" s="326" t="s">
        <v>1</v>
      </c>
      <c r="H322" s="327"/>
      <c r="I322" s="328"/>
      <c r="J322" s="329">
        <f>BK322</f>
        <v>0</v>
      </c>
      <c r="K322" s="270"/>
      <c r="L322" s="44"/>
      <c r="M322" s="330" t="s">
        <v>1</v>
      </c>
      <c r="N322" s="331" t="s">
        <v>44</v>
      </c>
      <c r="O322" s="100"/>
      <c r="P322" s="100"/>
      <c r="Q322" s="100"/>
      <c r="R322" s="100"/>
      <c r="S322" s="100"/>
      <c r="T322" s="10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18" t="s">
        <v>566</v>
      </c>
      <c r="AU322" s="18" t="s">
        <v>85</v>
      </c>
      <c r="AY322" s="18" t="s">
        <v>566</v>
      </c>
      <c r="BE322" s="160">
        <f>IF(N322="základná",J322,0)</f>
        <v>0</v>
      </c>
      <c r="BF322" s="160">
        <f>IF(N322="znížená",J322,0)</f>
        <v>0</v>
      </c>
      <c r="BG322" s="160">
        <f>IF(N322="zákl. prenesená",J322,0)</f>
        <v>0</v>
      </c>
      <c r="BH322" s="160">
        <f>IF(N322="zníž. prenesená",J322,0)</f>
        <v>0</v>
      </c>
      <c r="BI322" s="160">
        <f>IF(N322="nulová",J322,0)</f>
        <v>0</v>
      </c>
      <c r="BJ322" s="18" t="s">
        <v>91</v>
      </c>
      <c r="BK322" s="160">
        <f>I322*H322</f>
        <v>0</v>
      </c>
    </row>
    <row r="323" s="2" customFormat="1" ht="16.32" customHeight="1">
      <c r="A323" s="41"/>
      <c r="B323" s="42"/>
      <c r="C323" s="323" t="s">
        <v>1</v>
      </c>
      <c r="D323" s="323" t="s">
        <v>194</v>
      </c>
      <c r="E323" s="324" t="s">
        <v>1</v>
      </c>
      <c r="F323" s="325" t="s">
        <v>1</v>
      </c>
      <c r="G323" s="326" t="s">
        <v>1</v>
      </c>
      <c r="H323" s="327"/>
      <c r="I323" s="328"/>
      <c r="J323" s="329">
        <f>BK323</f>
        <v>0</v>
      </c>
      <c r="K323" s="270"/>
      <c r="L323" s="44"/>
      <c r="M323" s="330" t="s">
        <v>1</v>
      </c>
      <c r="N323" s="331" t="s">
        <v>44</v>
      </c>
      <c r="O323" s="100"/>
      <c r="P323" s="100"/>
      <c r="Q323" s="100"/>
      <c r="R323" s="100"/>
      <c r="S323" s="100"/>
      <c r="T323" s="10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8" t="s">
        <v>566</v>
      </c>
      <c r="AU323" s="18" t="s">
        <v>85</v>
      </c>
      <c r="AY323" s="18" t="s">
        <v>566</v>
      </c>
      <c r="BE323" s="160">
        <f>IF(N323="základná",J323,0)</f>
        <v>0</v>
      </c>
      <c r="BF323" s="160">
        <f>IF(N323="znížená",J323,0)</f>
        <v>0</v>
      </c>
      <c r="BG323" s="160">
        <f>IF(N323="zákl. prenesená",J323,0)</f>
        <v>0</v>
      </c>
      <c r="BH323" s="160">
        <f>IF(N323="zníž. prenesená",J323,0)</f>
        <v>0</v>
      </c>
      <c r="BI323" s="160">
        <f>IF(N323="nulová",J323,0)</f>
        <v>0</v>
      </c>
      <c r="BJ323" s="18" t="s">
        <v>91</v>
      </c>
      <c r="BK323" s="160">
        <f>I323*H323</f>
        <v>0</v>
      </c>
    </row>
    <row r="324" s="2" customFormat="1" ht="16.32" customHeight="1">
      <c r="A324" s="41"/>
      <c r="B324" s="42"/>
      <c r="C324" s="323" t="s">
        <v>1</v>
      </c>
      <c r="D324" s="323" t="s">
        <v>194</v>
      </c>
      <c r="E324" s="324" t="s">
        <v>1</v>
      </c>
      <c r="F324" s="325" t="s">
        <v>1</v>
      </c>
      <c r="G324" s="326" t="s">
        <v>1</v>
      </c>
      <c r="H324" s="327"/>
      <c r="I324" s="328"/>
      <c r="J324" s="329">
        <f>BK324</f>
        <v>0</v>
      </c>
      <c r="K324" s="270"/>
      <c r="L324" s="44"/>
      <c r="M324" s="330" t="s">
        <v>1</v>
      </c>
      <c r="N324" s="331" t="s">
        <v>44</v>
      </c>
      <c r="O324" s="332"/>
      <c r="P324" s="332"/>
      <c r="Q324" s="332"/>
      <c r="R324" s="332"/>
      <c r="S324" s="332"/>
      <c r="T324" s="333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8" t="s">
        <v>566</v>
      </c>
      <c r="AU324" s="18" t="s">
        <v>85</v>
      </c>
      <c r="AY324" s="18" t="s">
        <v>566</v>
      </c>
      <c r="BE324" s="160">
        <f>IF(N324="základná",J324,0)</f>
        <v>0</v>
      </c>
      <c r="BF324" s="160">
        <f>IF(N324="znížená",J324,0)</f>
        <v>0</v>
      </c>
      <c r="BG324" s="160">
        <f>IF(N324="zákl. prenesená",J324,0)</f>
        <v>0</v>
      </c>
      <c r="BH324" s="160">
        <f>IF(N324="zníž. prenesená",J324,0)</f>
        <v>0</v>
      </c>
      <c r="BI324" s="160">
        <f>IF(N324="nulová",J324,0)</f>
        <v>0</v>
      </c>
      <c r="BJ324" s="18" t="s">
        <v>91</v>
      </c>
      <c r="BK324" s="160">
        <f>I324*H324</f>
        <v>0</v>
      </c>
    </row>
    <row r="325" s="2" customFormat="1" ht="6.96" customHeight="1">
      <c r="A325" s="41"/>
      <c r="B325" s="75"/>
      <c r="C325" s="76"/>
      <c r="D325" s="76"/>
      <c r="E325" s="76"/>
      <c r="F325" s="76"/>
      <c r="G325" s="76"/>
      <c r="H325" s="76"/>
      <c r="I325" s="76"/>
      <c r="J325" s="76"/>
      <c r="K325" s="76"/>
      <c r="L325" s="44"/>
      <c r="M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</row>
  </sheetData>
  <sheetProtection sheet="1" autoFilter="0" formatColumns="0" formatRows="0" objects="1" scenarios="1" spinCount="100000" saltValue="Rh2GqFOzuy1A+jad7r3oDY1Rh4LN/F8Iy92d4huXoE8kNxDsCNGS1lFvMsF9FJPagm6QSr+8yeglbVNgCjw05g==" hashValue="VDzST58QsnOI5g3dGBlbUPXWX/OEZ4941KGLJfq74a/9nd8VlXtXDk1qu5Hy/Gp/sNn3+N/GpySLjsR1SdGoOg==" algorithmName="SHA-512" password="C549"/>
  <autoFilter ref="C147:K32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0:F120"/>
    <mergeCell ref="D121:F121"/>
    <mergeCell ref="D122:F122"/>
    <mergeCell ref="D123:F123"/>
    <mergeCell ref="D124:F124"/>
    <mergeCell ref="E136:H136"/>
    <mergeCell ref="E138:H138"/>
    <mergeCell ref="E140:H140"/>
    <mergeCell ref="L2:V2"/>
  </mergeCells>
  <dataValidations count="2">
    <dataValidation type="list" allowBlank="1" showInputMessage="1" showErrorMessage="1" error="Povolené sú hodnoty K, M." sqref="D320:D325">
      <formula1>"K, M"</formula1>
    </dataValidation>
    <dataValidation type="list" allowBlank="1" showInputMessage="1" showErrorMessage="1" error="Povolené sú hodnoty základná, znížená, nulová." sqref="N320:N32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  <c r="AZ2" s="167" t="s">
        <v>567</v>
      </c>
      <c r="BA2" s="167" t="s">
        <v>1</v>
      </c>
      <c r="BB2" s="167" t="s">
        <v>1</v>
      </c>
      <c r="BC2" s="167" t="s">
        <v>301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568</v>
      </c>
      <c r="BA3" s="167" t="s">
        <v>569</v>
      </c>
      <c r="BB3" s="167" t="s">
        <v>1</v>
      </c>
      <c r="BC3" s="167" t="s">
        <v>570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571</v>
      </c>
      <c r="BA4" s="167" t="s">
        <v>1</v>
      </c>
      <c r="BB4" s="167" t="s">
        <v>1</v>
      </c>
      <c r="BC4" s="167" t="s">
        <v>572</v>
      </c>
      <c r="BD4" s="167" t="s">
        <v>91</v>
      </c>
    </row>
    <row r="5" s="1" customFormat="1" ht="6.96" customHeight="1">
      <c r="B5" s="21"/>
      <c r="L5" s="21"/>
      <c r="AZ5" s="167" t="s">
        <v>573</v>
      </c>
      <c r="BA5" s="167" t="s">
        <v>133</v>
      </c>
      <c r="BB5" s="167" t="s">
        <v>1</v>
      </c>
      <c r="BC5" s="167" t="s">
        <v>574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575</v>
      </c>
      <c r="BA6" s="167" t="s">
        <v>1</v>
      </c>
      <c r="BB6" s="167" t="s">
        <v>1</v>
      </c>
      <c r="BC6" s="167" t="s">
        <v>576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577</v>
      </c>
      <c r="BA7" s="167" t="s">
        <v>1</v>
      </c>
      <c r="BB7" s="167" t="s">
        <v>1</v>
      </c>
      <c r="BC7" s="167" t="s">
        <v>578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579</v>
      </c>
      <c r="BA8" s="167" t="s">
        <v>1</v>
      </c>
      <c r="BB8" s="167" t="s">
        <v>1</v>
      </c>
      <c r="BC8" s="167" t="s">
        <v>580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67" t="s">
        <v>129</v>
      </c>
      <c r="BA9" s="167" t="s">
        <v>1</v>
      </c>
      <c r="BB9" s="167" t="s">
        <v>1</v>
      </c>
      <c r="BC9" s="167" t="s">
        <v>581</v>
      </c>
      <c r="BD9" s="167" t="s">
        <v>91</v>
      </c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67" t="s">
        <v>132</v>
      </c>
      <c r="BA10" s="167" t="s">
        <v>133</v>
      </c>
      <c r="BB10" s="167" t="s">
        <v>1</v>
      </c>
      <c r="BC10" s="167" t="s">
        <v>582</v>
      </c>
      <c r="BD10" s="167" t="s">
        <v>91</v>
      </c>
    </row>
    <row r="11" s="2" customFormat="1" ht="16.5" customHeight="1">
      <c r="A11" s="41"/>
      <c r="B11" s="44"/>
      <c r="C11" s="41"/>
      <c r="D11" s="41"/>
      <c r="E11" s="174" t="s">
        <v>583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67" t="s">
        <v>584</v>
      </c>
      <c r="BA11" s="167" t="s">
        <v>1</v>
      </c>
      <c r="BB11" s="167" t="s">
        <v>1</v>
      </c>
      <c r="BC11" s="167" t="s">
        <v>121</v>
      </c>
      <c r="BD11" s="167" t="s">
        <v>91</v>
      </c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67" t="s">
        <v>585</v>
      </c>
      <c r="BA12" s="167" t="s">
        <v>1</v>
      </c>
      <c r="BB12" s="167" t="s">
        <v>1</v>
      </c>
      <c r="BC12" s="167" t="s">
        <v>85</v>
      </c>
      <c r="BD12" s="167" t="s">
        <v>91</v>
      </c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67" t="s">
        <v>586</v>
      </c>
      <c r="BA13" s="167" t="s">
        <v>120</v>
      </c>
      <c r="BB13" s="167" t="s">
        <v>1</v>
      </c>
      <c r="BC13" s="167" t="s">
        <v>85</v>
      </c>
      <c r="BD13" s="167" t="s">
        <v>91</v>
      </c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67" t="s">
        <v>119</v>
      </c>
      <c r="BA14" s="167" t="s">
        <v>120</v>
      </c>
      <c r="BB14" s="167" t="s">
        <v>1</v>
      </c>
      <c r="BC14" s="167" t="s">
        <v>91</v>
      </c>
      <c r="BD14" s="167" t="s">
        <v>91</v>
      </c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J128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ROUND((ROUND((SUM(BE128:BE135) + SUM(BE157:BE512)),  2) + SUM(BE514:BE518)), 2)</f>
        <v>0</v>
      </c>
      <c r="G37" s="189"/>
      <c r="H37" s="189"/>
      <c r="I37" s="190">
        <v>0.23000000000000001</v>
      </c>
      <c r="J37" s="188">
        <f>ROUND((ROUND(((SUM(BE128:BE135) + SUM(BE157:BE512))*I37),  2) + (SUM(BE514:BE518)*I37)),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ROUND((ROUND((SUM(BF128:BF135) + SUM(BF157:BF512)),  2) + SUM(BF514:BF518)), 2)</f>
        <v>0</v>
      </c>
      <c r="G38" s="189"/>
      <c r="H38" s="189"/>
      <c r="I38" s="190">
        <v>0.23000000000000001</v>
      </c>
      <c r="J38" s="188">
        <f>ROUND((ROUND(((SUM(BF128:BF135) + SUM(BF157:BF512))*I38),  2) + (SUM(BF514:BF518)*I38)),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ROUND((ROUND((SUM(BG128:BG135) + SUM(BG157:BG512)),  2) + SUM(BG514:BG518)),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ROUND((ROUND((SUM(BH128:BH135) + SUM(BH157:BH512)),  2) + SUM(BH514:BH518)),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ROUND((ROUND((SUM(BI128:BI135) + SUM(BI157:BI512)),  2) + SUM(BI514:BI518)),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 xml:space="preserve">02_203_204 - Socialne priestory - Sprchy 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J157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J158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J159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587</v>
      </c>
      <c r="E101" s="223"/>
      <c r="F101" s="223"/>
      <c r="G101" s="223"/>
      <c r="H101" s="223"/>
      <c r="I101" s="223"/>
      <c r="J101" s="224">
        <f>J189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152</v>
      </c>
      <c r="E102" s="223"/>
      <c r="F102" s="223"/>
      <c r="G102" s="223"/>
      <c r="H102" s="223"/>
      <c r="I102" s="223"/>
      <c r="J102" s="224">
        <f>J194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42"/>
      <c r="D103" s="222" t="s">
        <v>153</v>
      </c>
      <c r="E103" s="223"/>
      <c r="F103" s="223"/>
      <c r="G103" s="223"/>
      <c r="H103" s="223"/>
      <c r="I103" s="223"/>
      <c r="J103" s="224">
        <f>J249</f>
        <v>0</v>
      </c>
      <c r="K103" s="142"/>
      <c r="L103" s="22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5"/>
      <c r="C104" s="216"/>
      <c r="D104" s="217" t="s">
        <v>154</v>
      </c>
      <c r="E104" s="218"/>
      <c r="F104" s="218"/>
      <c r="G104" s="218"/>
      <c r="H104" s="218"/>
      <c r="I104" s="218"/>
      <c r="J104" s="219">
        <f>J251</f>
        <v>0</v>
      </c>
      <c r="K104" s="216"/>
      <c r="L104" s="22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1"/>
      <c r="C105" s="142"/>
      <c r="D105" s="222" t="s">
        <v>588</v>
      </c>
      <c r="E105" s="223"/>
      <c r="F105" s="223"/>
      <c r="G105" s="223"/>
      <c r="H105" s="223"/>
      <c r="I105" s="223"/>
      <c r="J105" s="224">
        <f>J252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589</v>
      </c>
      <c r="E106" s="223"/>
      <c r="F106" s="223"/>
      <c r="G106" s="223"/>
      <c r="H106" s="223"/>
      <c r="I106" s="223"/>
      <c r="J106" s="224">
        <f>J265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590</v>
      </c>
      <c r="E107" s="223"/>
      <c r="F107" s="223"/>
      <c r="G107" s="223"/>
      <c r="H107" s="223"/>
      <c r="I107" s="223"/>
      <c r="J107" s="224">
        <f>J288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591</v>
      </c>
      <c r="E108" s="223"/>
      <c r="F108" s="223"/>
      <c r="G108" s="223"/>
      <c r="H108" s="223"/>
      <c r="I108" s="223"/>
      <c r="J108" s="224">
        <f>J297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2"/>
      <c r="D109" s="222" t="s">
        <v>592</v>
      </c>
      <c r="E109" s="223"/>
      <c r="F109" s="223"/>
      <c r="G109" s="223"/>
      <c r="H109" s="223"/>
      <c r="I109" s="223"/>
      <c r="J109" s="224">
        <f>J356</f>
        <v>0</v>
      </c>
      <c r="K109" s="142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2"/>
      <c r="D110" s="222" t="s">
        <v>155</v>
      </c>
      <c r="E110" s="223"/>
      <c r="F110" s="223"/>
      <c r="G110" s="223"/>
      <c r="H110" s="223"/>
      <c r="I110" s="223"/>
      <c r="J110" s="224">
        <f>J361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2"/>
      <c r="D111" s="222" t="s">
        <v>156</v>
      </c>
      <c r="E111" s="223"/>
      <c r="F111" s="223"/>
      <c r="G111" s="223"/>
      <c r="H111" s="223"/>
      <c r="I111" s="223"/>
      <c r="J111" s="224">
        <f>J371</f>
        <v>0</v>
      </c>
      <c r="K111" s="142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42"/>
      <c r="D112" s="222" t="s">
        <v>157</v>
      </c>
      <c r="E112" s="223"/>
      <c r="F112" s="223"/>
      <c r="G112" s="223"/>
      <c r="H112" s="223"/>
      <c r="I112" s="223"/>
      <c r="J112" s="224">
        <f>J376</f>
        <v>0</v>
      </c>
      <c r="K112" s="142"/>
      <c r="L112" s="22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42"/>
      <c r="D113" s="222" t="s">
        <v>593</v>
      </c>
      <c r="E113" s="223"/>
      <c r="F113" s="223"/>
      <c r="G113" s="223"/>
      <c r="H113" s="223"/>
      <c r="I113" s="223"/>
      <c r="J113" s="224">
        <f>J386</f>
        <v>0</v>
      </c>
      <c r="K113" s="142"/>
      <c r="L113" s="22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42"/>
      <c r="D114" s="222" t="s">
        <v>158</v>
      </c>
      <c r="E114" s="223"/>
      <c r="F114" s="223"/>
      <c r="G114" s="223"/>
      <c r="H114" s="223"/>
      <c r="I114" s="223"/>
      <c r="J114" s="224">
        <f>J390</f>
        <v>0</v>
      </c>
      <c r="K114" s="142"/>
      <c r="L114" s="22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42"/>
      <c r="D115" s="222" t="s">
        <v>594</v>
      </c>
      <c r="E115" s="223"/>
      <c r="F115" s="223"/>
      <c r="G115" s="223"/>
      <c r="H115" s="223"/>
      <c r="I115" s="223"/>
      <c r="J115" s="224">
        <f>J399</f>
        <v>0</v>
      </c>
      <c r="K115" s="142"/>
      <c r="L115" s="22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42"/>
      <c r="D116" s="222" t="s">
        <v>595</v>
      </c>
      <c r="E116" s="223"/>
      <c r="F116" s="223"/>
      <c r="G116" s="223"/>
      <c r="H116" s="223"/>
      <c r="I116" s="223"/>
      <c r="J116" s="224">
        <f>J418</f>
        <v>0</v>
      </c>
      <c r="K116" s="142"/>
      <c r="L116" s="22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42"/>
      <c r="D117" s="222" t="s">
        <v>596</v>
      </c>
      <c r="E117" s="223"/>
      <c r="F117" s="223"/>
      <c r="G117" s="223"/>
      <c r="H117" s="223"/>
      <c r="I117" s="223"/>
      <c r="J117" s="224">
        <f>J425</f>
        <v>0</v>
      </c>
      <c r="K117" s="142"/>
      <c r="L117" s="22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42"/>
      <c r="D118" s="222" t="s">
        <v>161</v>
      </c>
      <c r="E118" s="223"/>
      <c r="F118" s="223"/>
      <c r="G118" s="223"/>
      <c r="H118" s="223"/>
      <c r="I118" s="223"/>
      <c r="J118" s="224">
        <f>J432</f>
        <v>0</v>
      </c>
      <c r="K118" s="142"/>
      <c r="L118" s="22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215"/>
      <c r="C119" s="216"/>
      <c r="D119" s="217" t="s">
        <v>162</v>
      </c>
      <c r="E119" s="218"/>
      <c r="F119" s="218"/>
      <c r="G119" s="218"/>
      <c r="H119" s="218"/>
      <c r="I119" s="218"/>
      <c r="J119" s="219">
        <f>J453</f>
        <v>0</v>
      </c>
      <c r="K119" s="216"/>
      <c r="L119" s="22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221"/>
      <c r="C120" s="142"/>
      <c r="D120" s="222" t="s">
        <v>597</v>
      </c>
      <c r="E120" s="223"/>
      <c r="F120" s="223"/>
      <c r="G120" s="223"/>
      <c r="H120" s="223"/>
      <c r="I120" s="223"/>
      <c r="J120" s="224">
        <f>J454</f>
        <v>0</v>
      </c>
      <c r="K120" s="142"/>
      <c r="L120" s="22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42"/>
      <c r="D121" s="222" t="s">
        <v>598</v>
      </c>
      <c r="E121" s="223"/>
      <c r="F121" s="223"/>
      <c r="G121" s="223"/>
      <c r="H121" s="223"/>
      <c r="I121" s="223"/>
      <c r="J121" s="224">
        <f>J497</f>
        <v>0</v>
      </c>
      <c r="K121" s="142"/>
      <c r="L121" s="22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215"/>
      <c r="C122" s="216"/>
      <c r="D122" s="217" t="s">
        <v>164</v>
      </c>
      <c r="E122" s="218"/>
      <c r="F122" s="218"/>
      <c r="G122" s="218"/>
      <c r="H122" s="218"/>
      <c r="I122" s="218"/>
      <c r="J122" s="219">
        <f>J501</f>
        <v>0</v>
      </c>
      <c r="K122" s="216"/>
      <c r="L122" s="22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215"/>
      <c r="C123" s="216"/>
      <c r="D123" s="217" t="s">
        <v>165</v>
      </c>
      <c r="E123" s="218"/>
      <c r="F123" s="218"/>
      <c r="G123" s="218"/>
      <c r="H123" s="218"/>
      <c r="I123" s="218"/>
      <c r="J123" s="219">
        <f>J503</f>
        <v>0</v>
      </c>
      <c r="K123" s="216"/>
      <c r="L123" s="22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215"/>
      <c r="C124" s="216"/>
      <c r="D124" s="217" t="s">
        <v>166</v>
      </c>
      <c r="E124" s="218"/>
      <c r="F124" s="218"/>
      <c r="G124" s="218"/>
      <c r="H124" s="218"/>
      <c r="I124" s="218"/>
      <c r="J124" s="219">
        <f>J509</f>
        <v>0</v>
      </c>
      <c r="K124" s="216"/>
      <c r="L124" s="22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1.84" customHeight="1">
      <c r="A125" s="9"/>
      <c r="B125" s="215"/>
      <c r="C125" s="216"/>
      <c r="D125" s="226" t="s">
        <v>167</v>
      </c>
      <c r="E125" s="216"/>
      <c r="F125" s="216"/>
      <c r="G125" s="216"/>
      <c r="H125" s="216"/>
      <c r="I125" s="216"/>
      <c r="J125" s="227">
        <f>J513</f>
        <v>0</v>
      </c>
      <c r="K125" s="216"/>
      <c r="L125" s="22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2" customFormat="1" ht="21.84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9.28" customHeight="1">
      <c r="A128" s="41"/>
      <c r="B128" s="42"/>
      <c r="C128" s="214" t="s">
        <v>168</v>
      </c>
      <c r="D128" s="43"/>
      <c r="E128" s="43"/>
      <c r="F128" s="43"/>
      <c r="G128" s="43"/>
      <c r="H128" s="43"/>
      <c r="I128" s="43"/>
      <c r="J128" s="228">
        <f>ROUND(J129 + J130 + J131 + J132 + J133 + J134,2)</f>
        <v>0</v>
      </c>
      <c r="K128" s="43"/>
      <c r="L128" s="72"/>
      <c r="N128" s="229" t="s">
        <v>42</v>
      </c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8" customHeight="1">
      <c r="A129" s="41"/>
      <c r="B129" s="42"/>
      <c r="C129" s="43"/>
      <c r="D129" s="161" t="s">
        <v>169</v>
      </c>
      <c r="E129" s="156"/>
      <c r="F129" s="156"/>
      <c r="G129" s="43"/>
      <c r="H129" s="43"/>
      <c r="I129" s="43"/>
      <c r="J129" s="157">
        <v>0</v>
      </c>
      <c r="K129" s="43"/>
      <c r="L129" s="230"/>
      <c r="M129" s="231"/>
      <c r="N129" s="232" t="s">
        <v>44</v>
      </c>
      <c r="O129" s="231"/>
      <c r="P129" s="231"/>
      <c r="Q129" s="231"/>
      <c r="R129" s="231"/>
      <c r="S129" s="233"/>
      <c r="T129" s="233"/>
      <c r="U129" s="233"/>
      <c r="V129" s="233"/>
      <c r="W129" s="233"/>
      <c r="X129" s="233"/>
      <c r="Y129" s="233"/>
      <c r="Z129" s="233"/>
      <c r="AA129" s="233"/>
      <c r="AB129" s="233"/>
      <c r="AC129" s="233"/>
      <c r="AD129" s="233"/>
      <c r="AE129" s="233"/>
      <c r="AF129" s="231"/>
      <c r="AG129" s="231"/>
      <c r="AH129" s="231"/>
      <c r="AI129" s="231"/>
      <c r="AJ129" s="231"/>
      <c r="AK129" s="231"/>
      <c r="AL129" s="231"/>
      <c r="AM129" s="231"/>
      <c r="AN129" s="231"/>
      <c r="AO129" s="231"/>
      <c r="AP129" s="231"/>
      <c r="AQ129" s="231"/>
      <c r="AR129" s="231"/>
      <c r="AS129" s="231"/>
      <c r="AT129" s="231"/>
      <c r="AU129" s="231"/>
      <c r="AV129" s="231"/>
      <c r="AW129" s="231"/>
      <c r="AX129" s="231"/>
      <c r="AY129" s="234" t="s">
        <v>170</v>
      </c>
      <c r="AZ129" s="231"/>
      <c r="BA129" s="231"/>
      <c r="BB129" s="231"/>
      <c r="BC129" s="231"/>
      <c r="BD129" s="231"/>
      <c r="BE129" s="235">
        <f>IF(N129="základná",J129,0)</f>
        <v>0</v>
      </c>
      <c r="BF129" s="235">
        <f>IF(N129="znížená",J129,0)</f>
        <v>0</v>
      </c>
      <c r="BG129" s="235">
        <f>IF(N129="zákl. prenesená",J129,0)</f>
        <v>0</v>
      </c>
      <c r="BH129" s="235">
        <f>IF(N129="zníž. prenesená",J129,0)</f>
        <v>0</v>
      </c>
      <c r="BI129" s="235">
        <f>IF(N129="nulová",J129,0)</f>
        <v>0</v>
      </c>
      <c r="BJ129" s="234" t="s">
        <v>91</v>
      </c>
      <c r="BK129" s="231"/>
      <c r="BL129" s="231"/>
      <c r="BM129" s="231"/>
    </row>
    <row r="130" s="2" customFormat="1" ht="18" customHeight="1">
      <c r="A130" s="41"/>
      <c r="B130" s="42"/>
      <c r="C130" s="43"/>
      <c r="D130" s="161" t="s">
        <v>171</v>
      </c>
      <c r="E130" s="156"/>
      <c r="F130" s="156"/>
      <c r="G130" s="43"/>
      <c r="H130" s="43"/>
      <c r="I130" s="43"/>
      <c r="J130" s="157">
        <v>0</v>
      </c>
      <c r="K130" s="43"/>
      <c r="L130" s="230"/>
      <c r="M130" s="231"/>
      <c r="N130" s="232" t="s">
        <v>44</v>
      </c>
      <c r="O130" s="231"/>
      <c r="P130" s="231"/>
      <c r="Q130" s="231"/>
      <c r="R130" s="231"/>
      <c r="S130" s="233"/>
      <c r="T130" s="233"/>
      <c r="U130" s="233"/>
      <c r="V130" s="233"/>
      <c r="W130" s="233"/>
      <c r="X130" s="233"/>
      <c r="Y130" s="233"/>
      <c r="Z130" s="233"/>
      <c r="AA130" s="233"/>
      <c r="AB130" s="233"/>
      <c r="AC130" s="233"/>
      <c r="AD130" s="233"/>
      <c r="AE130" s="233"/>
      <c r="AF130" s="231"/>
      <c r="AG130" s="231"/>
      <c r="AH130" s="231"/>
      <c r="AI130" s="231"/>
      <c r="AJ130" s="231"/>
      <c r="AK130" s="231"/>
      <c r="AL130" s="231"/>
      <c r="AM130" s="231"/>
      <c r="AN130" s="231"/>
      <c r="AO130" s="231"/>
      <c r="AP130" s="231"/>
      <c r="AQ130" s="231"/>
      <c r="AR130" s="231"/>
      <c r="AS130" s="231"/>
      <c r="AT130" s="231"/>
      <c r="AU130" s="231"/>
      <c r="AV130" s="231"/>
      <c r="AW130" s="231"/>
      <c r="AX130" s="231"/>
      <c r="AY130" s="234" t="s">
        <v>170</v>
      </c>
      <c r="AZ130" s="231"/>
      <c r="BA130" s="231"/>
      <c r="BB130" s="231"/>
      <c r="BC130" s="231"/>
      <c r="BD130" s="231"/>
      <c r="BE130" s="235">
        <f>IF(N130="základná",J130,0)</f>
        <v>0</v>
      </c>
      <c r="BF130" s="235">
        <f>IF(N130="znížená",J130,0)</f>
        <v>0</v>
      </c>
      <c r="BG130" s="235">
        <f>IF(N130="zákl. prenesená",J130,0)</f>
        <v>0</v>
      </c>
      <c r="BH130" s="235">
        <f>IF(N130="zníž. prenesená",J130,0)</f>
        <v>0</v>
      </c>
      <c r="BI130" s="235">
        <f>IF(N130="nulová",J130,0)</f>
        <v>0</v>
      </c>
      <c r="BJ130" s="234" t="s">
        <v>91</v>
      </c>
      <c r="BK130" s="231"/>
      <c r="BL130" s="231"/>
      <c r="BM130" s="231"/>
    </row>
    <row r="131" s="2" customFormat="1" ht="18" customHeight="1">
      <c r="A131" s="41"/>
      <c r="B131" s="42"/>
      <c r="C131" s="43"/>
      <c r="D131" s="161" t="s">
        <v>172</v>
      </c>
      <c r="E131" s="156"/>
      <c r="F131" s="156"/>
      <c r="G131" s="43"/>
      <c r="H131" s="43"/>
      <c r="I131" s="43"/>
      <c r="J131" s="157">
        <v>0</v>
      </c>
      <c r="K131" s="43"/>
      <c r="L131" s="230"/>
      <c r="M131" s="231"/>
      <c r="N131" s="232" t="s">
        <v>44</v>
      </c>
      <c r="O131" s="231"/>
      <c r="P131" s="231"/>
      <c r="Q131" s="231"/>
      <c r="R131" s="231"/>
      <c r="S131" s="233"/>
      <c r="T131" s="233"/>
      <c r="U131" s="233"/>
      <c r="V131" s="233"/>
      <c r="W131" s="233"/>
      <c r="X131" s="233"/>
      <c r="Y131" s="233"/>
      <c r="Z131" s="233"/>
      <c r="AA131" s="233"/>
      <c r="AB131" s="233"/>
      <c r="AC131" s="233"/>
      <c r="AD131" s="233"/>
      <c r="AE131" s="233"/>
      <c r="AF131" s="231"/>
      <c r="AG131" s="231"/>
      <c r="AH131" s="231"/>
      <c r="AI131" s="231"/>
      <c r="AJ131" s="231"/>
      <c r="AK131" s="231"/>
      <c r="AL131" s="231"/>
      <c r="AM131" s="231"/>
      <c r="AN131" s="231"/>
      <c r="AO131" s="231"/>
      <c r="AP131" s="231"/>
      <c r="AQ131" s="231"/>
      <c r="AR131" s="231"/>
      <c r="AS131" s="231"/>
      <c r="AT131" s="231"/>
      <c r="AU131" s="231"/>
      <c r="AV131" s="231"/>
      <c r="AW131" s="231"/>
      <c r="AX131" s="231"/>
      <c r="AY131" s="234" t="s">
        <v>170</v>
      </c>
      <c r="AZ131" s="231"/>
      <c r="BA131" s="231"/>
      <c r="BB131" s="231"/>
      <c r="BC131" s="231"/>
      <c r="BD131" s="231"/>
      <c r="BE131" s="235">
        <f>IF(N131="základná",J131,0)</f>
        <v>0</v>
      </c>
      <c r="BF131" s="235">
        <f>IF(N131="znížená",J131,0)</f>
        <v>0</v>
      </c>
      <c r="BG131" s="235">
        <f>IF(N131="zákl. prenesená",J131,0)</f>
        <v>0</v>
      </c>
      <c r="BH131" s="235">
        <f>IF(N131="zníž. prenesená",J131,0)</f>
        <v>0</v>
      </c>
      <c r="BI131" s="235">
        <f>IF(N131="nulová",J131,0)</f>
        <v>0</v>
      </c>
      <c r="BJ131" s="234" t="s">
        <v>91</v>
      </c>
      <c r="BK131" s="231"/>
      <c r="BL131" s="231"/>
      <c r="BM131" s="231"/>
    </row>
    <row r="132" s="2" customFormat="1" ht="18" customHeight="1">
      <c r="A132" s="41"/>
      <c r="B132" s="42"/>
      <c r="C132" s="43"/>
      <c r="D132" s="161" t="s">
        <v>173</v>
      </c>
      <c r="E132" s="156"/>
      <c r="F132" s="156"/>
      <c r="G132" s="43"/>
      <c r="H132" s="43"/>
      <c r="I132" s="43"/>
      <c r="J132" s="157">
        <v>0</v>
      </c>
      <c r="K132" s="43"/>
      <c r="L132" s="230"/>
      <c r="M132" s="231"/>
      <c r="N132" s="232" t="s">
        <v>44</v>
      </c>
      <c r="O132" s="231"/>
      <c r="P132" s="231"/>
      <c r="Q132" s="231"/>
      <c r="R132" s="231"/>
      <c r="S132" s="233"/>
      <c r="T132" s="233"/>
      <c r="U132" s="233"/>
      <c r="V132" s="233"/>
      <c r="W132" s="233"/>
      <c r="X132" s="233"/>
      <c r="Y132" s="233"/>
      <c r="Z132" s="233"/>
      <c r="AA132" s="233"/>
      <c r="AB132" s="233"/>
      <c r="AC132" s="233"/>
      <c r="AD132" s="233"/>
      <c r="AE132" s="233"/>
      <c r="AF132" s="231"/>
      <c r="AG132" s="231"/>
      <c r="AH132" s="231"/>
      <c r="AI132" s="231"/>
      <c r="AJ132" s="231"/>
      <c r="AK132" s="231"/>
      <c r="AL132" s="231"/>
      <c r="AM132" s="231"/>
      <c r="AN132" s="231"/>
      <c r="AO132" s="231"/>
      <c r="AP132" s="231"/>
      <c r="AQ132" s="231"/>
      <c r="AR132" s="231"/>
      <c r="AS132" s="231"/>
      <c r="AT132" s="231"/>
      <c r="AU132" s="231"/>
      <c r="AV132" s="231"/>
      <c r="AW132" s="231"/>
      <c r="AX132" s="231"/>
      <c r="AY132" s="234" t="s">
        <v>170</v>
      </c>
      <c r="AZ132" s="231"/>
      <c r="BA132" s="231"/>
      <c r="BB132" s="231"/>
      <c r="BC132" s="231"/>
      <c r="BD132" s="231"/>
      <c r="BE132" s="235">
        <f>IF(N132="základná",J132,0)</f>
        <v>0</v>
      </c>
      <c r="BF132" s="235">
        <f>IF(N132="znížená",J132,0)</f>
        <v>0</v>
      </c>
      <c r="BG132" s="235">
        <f>IF(N132="zákl. prenesená",J132,0)</f>
        <v>0</v>
      </c>
      <c r="BH132" s="235">
        <f>IF(N132="zníž. prenesená",J132,0)</f>
        <v>0</v>
      </c>
      <c r="BI132" s="235">
        <f>IF(N132="nulová",J132,0)</f>
        <v>0</v>
      </c>
      <c r="BJ132" s="234" t="s">
        <v>91</v>
      </c>
      <c r="BK132" s="231"/>
      <c r="BL132" s="231"/>
      <c r="BM132" s="231"/>
    </row>
    <row r="133" s="2" customFormat="1" ht="18" customHeight="1">
      <c r="A133" s="41"/>
      <c r="B133" s="42"/>
      <c r="C133" s="43"/>
      <c r="D133" s="161" t="s">
        <v>174</v>
      </c>
      <c r="E133" s="156"/>
      <c r="F133" s="156"/>
      <c r="G133" s="43"/>
      <c r="H133" s="43"/>
      <c r="I133" s="43"/>
      <c r="J133" s="157">
        <v>0</v>
      </c>
      <c r="K133" s="43"/>
      <c r="L133" s="230"/>
      <c r="M133" s="231"/>
      <c r="N133" s="232" t="s">
        <v>44</v>
      </c>
      <c r="O133" s="231"/>
      <c r="P133" s="231"/>
      <c r="Q133" s="231"/>
      <c r="R133" s="231"/>
      <c r="S133" s="233"/>
      <c r="T133" s="233"/>
      <c r="U133" s="233"/>
      <c r="V133" s="233"/>
      <c r="W133" s="233"/>
      <c r="X133" s="233"/>
      <c r="Y133" s="233"/>
      <c r="Z133" s="233"/>
      <c r="AA133" s="233"/>
      <c r="AB133" s="233"/>
      <c r="AC133" s="233"/>
      <c r="AD133" s="233"/>
      <c r="AE133" s="233"/>
      <c r="AF133" s="231"/>
      <c r="AG133" s="231"/>
      <c r="AH133" s="231"/>
      <c r="AI133" s="231"/>
      <c r="AJ133" s="231"/>
      <c r="AK133" s="231"/>
      <c r="AL133" s="231"/>
      <c r="AM133" s="231"/>
      <c r="AN133" s="231"/>
      <c r="AO133" s="231"/>
      <c r="AP133" s="231"/>
      <c r="AQ133" s="231"/>
      <c r="AR133" s="231"/>
      <c r="AS133" s="231"/>
      <c r="AT133" s="231"/>
      <c r="AU133" s="231"/>
      <c r="AV133" s="231"/>
      <c r="AW133" s="231"/>
      <c r="AX133" s="231"/>
      <c r="AY133" s="234" t="s">
        <v>170</v>
      </c>
      <c r="AZ133" s="231"/>
      <c r="BA133" s="231"/>
      <c r="BB133" s="231"/>
      <c r="BC133" s="231"/>
      <c r="BD133" s="231"/>
      <c r="BE133" s="235">
        <f>IF(N133="základná",J133,0)</f>
        <v>0</v>
      </c>
      <c r="BF133" s="235">
        <f>IF(N133="znížená",J133,0)</f>
        <v>0</v>
      </c>
      <c r="BG133" s="235">
        <f>IF(N133="zákl. prenesená",J133,0)</f>
        <v>0</v>
      </c>
      <c r="BH133" s="235">
        <f>IF(N133="zníž. prenesená",J133,0)</f>
        <v>0</v>
      </c>
      <c r="BI133" s="235">
        <f>IF(N133="nulová",J133,0)</f>
        <v>0</v>
      </c>
      <c r="BJ133" s="234" t="s">
        <v>91</v>
      </c>
      <c r="BK133" s="231"/>
      <c r="BL133" s="231"/>
      <c r="BM133" s="231"/>
    </row>
    <row r="134" s="2" customFormat="1" ht="18" customHeight="1">
      <c r="A134" s="41"/>
      <c r="B134" s="42"/>
      <c r="C134" s="43"/>
      <c r="D134" s="156" t="s">
        <v>175</v>
      </c>
      <c r="E134" s="43"/>
      <c r="F134" s="43"/>
      <c r="G134" s="43"/>
      <c r="H134" s="43"/>
      <c r="I134" s="43"/>
      <c r="J134" s="157">
        <f>ROUND(J32*T134,2)</f>
        <v>0</v>
      </c>
      <c r="K134" s="43"/>
      <c r="L134" s="230"/>
      <c r="M134" s="231"/>
      <c r="N134" s="232" t="s">
        <v>44</v>
      </c>
      <c r="O134" s="231"/>
      <c r="P134" s="231"/>
      <c r="Q134" s="231"/>
      <c r="R134" s="231"/>
      <c r="S134" s="233"/>
      <c r="T134" s="233"/>
      <c r="U134" s="233"/>
      <c r="V134" s="233"/>
      <c r="W134" s="233"/>
      <c r="X134" s="233"/>
      <c r="Y134" s="233"/>
      <c r="Z134" s="233"/>
      <c r="AA134" s="233"/>
      <c r="AB134" s="233"/>
      <c r="AC134" s="233"/>
      <c r="AD134" s="233"/>
      <c r="AE134" s="233"/>
      <c r="AF134" s="231"/>
      <c r="AG134" s="231"/>
      <c r="AH134" s="231"/>
      <c r="AI134" s="231"/>
      <c r="AJ134" s="231"/>
      <c r="AK134" s="231"/>
      <c r="AL134" s="231"/>
      <c r="AM134" s="231"/>
      <c r="AN134" s="231"/>
      <c r="AO134" s="231"/>
      <c r="AP134" s="231"/>
      <c r="AQ134" s="231"/>
      <c r="AR134" s="231"/>
      <c r="AS134" s="231"/>
      <c r="AT134" s="231"/>
      <c r="AU134" s="231"/>
      <c r="AV134" s="231"/>
      <c r="AW134" s="231"/>
      <c r="AX134" s="231"/>
      <c r="AY134" s="234" t="s">
        <v>176</v>
      </c>
      <c r="AZ134" s="231"/>
      <c r="BA134" s="231"/>
      <c r="BB134" s="231"/>
      <c r="BC134" s="231"/>
      <c r="BD134" s="231"/>
      <c r="BE134" s="235">
        <f>IF(N134="základná",J134,0)</f>
        <v>0</v>
      </c>
      <c r="BF134" s="235">
        <f>IF(N134="znížená",J134,0)</f>
        <v>0</v>
      </c>
      <c r="BG134" s="235">
        <f>IF(N134="zákl. prenesená",J134,0)</f>
        <v>0</v>
      </c>
      <c r="BH134" s="235">
        <f>IF(N134="zníž. prenesená",J134,0)</f>
        <v>0</v>
      </c>
      <c r="BI134" s="235">
        <f>IF(N134="nulová",J134,0)</f>
        <v>0</v>
      </c>
      <c r="BJ134" s="234" t="s">
        <v>91</v>
      </c>
      <c r="BK134" s="231"/>
      <c r="BL134" s="231"/>
      <c r="BM134" s="231"/>
    </row>
    <row r="135" s="2" customFormat="1">
      <c r="A135" s="41"/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29.28" customHeight="1">
      <c r="A136" s="41"/>
      <c r="B136" s="42"/>
      <c r="C136" s="164" t="s">
        <v>116</v>
      </c>
      <c r="D136" s="165"/>
      <c r="E136" s="165"/>
      <c r="F136" s="165"/>
      <c r="G136" s="165"/>
      <c r="H136" s="165"/>
      <c r="I136" s="165"/>
      <c r="J136" s="166">
        <f>ROUND(J98+J128,2)</f>
        <v>0</v>
      </c>
      <c r="K136" s="165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6.96" customHeight="1">
      <c r="A137" s="41"/>
      <c r="B137" s="75"/>
      <c r="C137" s="76"/>
      <c r="D137" s="76"/>
      <c r="E137" s="76"/>
      <c r="F137" s="76"/>
      <c r="G137" s="76"/>
      <c r="H137" s="76"/>
      <c r="I137" s="76"/>
      <c r="J137" s="76"/>
      <c r="K137" s="76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41" s="2" customFormat="1" ht="6.96" customHeight="1">
      <c r="A141" s="41"/>
      <c r="B141" s="77"/>
      <c r="C141" s="78"/>
      <c r="D141" s="78"/>
      <c r="E141" s="78"/>
      <c r="F141" s="78"/>
      <c r="G141" s="78"/>
      <c r="H141" s="78"/>
      <c r="I141" s="78"/>
      <c r="J141" s="78"/>
      <c r="K141" s="78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24.96" customHeight="1">
      <c r="A142" s="41"/>
      <c r="B142" s="42"/>
      <c r="C142" s="24" t="s">
        <v>177</v>
      </c>
      <c r="D142" s="43"/>
      <c r="E142" s="43"/>
      <c r="F142" s="43"/>
      <c r="G142" s="43"/>
      <c r="H142" s="43"/>
      <c r="I142" s="43"/>
      <c r="J142" s="43"/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6.96" customHeight="1">
      <c r="A143" s="41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2" customHeight="1">
      <c r="A144" s="41"/>
      <c r="B144" s="42"/>
      <c r="C144" s="33" t="s">
        <v>15</v>
      </c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16.5" customHeight="1">
      <c r="A145" s="41"/>
      <c r="B145" s="42"/>
      <c r="C145" s="43"/>
      <c r="D145" s="43"/>
      <c r="E145" s="211" t="str">
        <f>E7</f>
        <v>Depo Jurajov Dvor</v>
      </c>
      <c r="F145" s="33"/>
      <c r="G145" s="33"/>
      <c r="H145" s="33"/>
      <c r="I145" s="43"/>
      <c r="J145" s="43"/>
      <c r="K145" s="43"/>
      <c r="L145" s="72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1" customFormat="1" ht="12" customHeight="1">
      <c r="B146" s="22"/>
      <c r="C146" s="33" t="s">
        <v>131</v>
      </c>
      <c r="D146" s="23"/>
      <c r="E146" s="23"/>
      <c r="F146" s="23"/>
      <c r="G146" s="23"/>
      <c r="H146" s="23"/>
      <c r="I146" s="23"/>
      <c r="J146" s="23"/>
      <c r="K146" s="23"/>
      <c r="L146" s="21"/>
    </row>
    <row r="147" s="2" customFormat="1" ht="16.5" customHeight="1">
      <c r="A147" s="41"/>
      <c r="B147" s="42"/>
      <c r="C147" s="43"/>
      <c r="D147" s="43"/>
      <c r="E147" s="211" t="s">
        <v>135</v>
      </c>
      <c r="F147" s="43"/>
      <c r="G147" s="43"/>
      <c r="H147" s="43"/>
      <c r="I147" s="43"/>
      <c r="J147" s="43"/>
      <c r="K147" s="43"/>
      <c r="L147" s="72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  <row r="148" s="2" customFormat="1" ht="12" customHeight="1">
      <c r="A148" s="41"/>
      <c r="B148" s="42"/>
      <c r="C148" s="33" t="s">
        <v>139</v>
      </c>
      <c r="D148" s="43"/>
      <c r="E148" s="43"/>
      <c r="F148" s="43"/>
      <c r="G148" s="43"/>
      <c r="H148" s="43"/>
      <c r="I148" s="43"/>
      <c r="J148" s="43"/>
      <c r="K148" s="43"/>
      <c r="L148" s="72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  <row r="149" s="2" customFormat="1" ht="16.5" customHeight="1">
      <c r="A149" s="41"/>
      <c r="B149" s="42"/>
      <c r="C149" s="43"/>
      <c r="D149" s="43"/>
      <c r="E149" s="85" t="str">
        <f>E11</f>
        <v xml:space="preserve">02_203_204 - Socialne priestory - Sprchy </v>
      </c>
      <c r="F149" s="43"/>
      <c r="G149" s="43"/>
      <c r="H149" s="43"/>
      <c r="I149" s="43"/>
      <c r="J149" s="43"/>
      <c r="K149" s="43"/>
      <c r="L149" s="72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</row>
    <row r="150" s="2" customFormat="1" ht="6.96" customHeight="1">
      <c r="A150" s="41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72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  <row r="151" s="2" customFormat="1" ht="12" customHeight="1">
      <c r="A151" s="41"/>
      <c r="B151" s="42"/>
      <c r="C151" s="33" t="s">
        <v>19</v>
      </c>
      <c r="D151" s="43"/>
      <c r="E151" s="43"/>
      <c r="F151" s="28" t="str">
        <f>F14</f>
        <v>Bratislava</v>
      </c>
      <c r="G151" s="43"/>
      <c r="H151" s="43"/>
      <c r="I151" s="33" t="s">
        <v>21</v>
      </c>
      <c r="J151" s="88" t="str">
        <f>IF(J14="","",J14)</f>
        <v>13. 2. 2025</v>
      </c>
      <c r="K151" s="43"/>
      <c r="L151" s="72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</row>
    <row r="152" s="2" customFormat="1" ht="6.96" customHeight="1">
      <c r="A152" s="41"/>
      <c r="B152" s="42"/>
      <c r="C152" s="43"/>
      <c r="D152" s="43"/>
      <c r="E152" s="43"/>
      <c r="F152" s="43"/>
      <c r="G152" s="43"/>
      <c r="H152" s="43"/>
      <c r="I152" s="43"/>
      <c r="J152" s="43"/>
      <c r="K152" s="43"/>
      <c r="L152" s="72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</row>
    <row r="153" s="2" customFormat="1" ht="15.15" customHeight="1">
      <c r="A153" s="41"/>
      <c r="B153" s="42"/>
      <c r="C153" s="33" t="s">
        <v>23</v>
      </c>
      <c r="D153" s="43"/>
      <c r="E153" s="43"/>
      <c r="F153" s="28" t="str">
        <f>E17</f>
        <v>Dopravný podnik Bratislava, akciová spoločnosť</v>
      </c>
      <c r="G153" s="43"/>
      <c r="H153" s="43"/>
      <c r="I153" s="33" t="s">
        <v>31</v>
      </c>
      <c r="J153" s="37" t="str">
        <f>E23</f>
        <v xml:space="preserve"> </v>
      </c>
      <c r="K153" s="43"/>
      <c r="L153" s="72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</row>
    <row r="154" s="2" customFormat="1" ht="15.15" customHeight="1">
      <c r="A154" s="41"/>
      <c r="B154" s="42"/>
      <c r="C154" s="33" t="s">
        <v>29</v>
      </c>
      <c r="D154" s="43"/>
      <c r="E154" s="43"/>
      <c r="F154" s="28" t="str">
        <f>IF(E20="","",E20)</f>
        <v>Vyplň údaj</v>
      </c>
      <c r="G154" s="43"/>
      <c r="H154" s="43"/>
      <c r="I154" s="33" t="s">
        <v>34</v>
      </c>
      <c r="J154" s="37" t="str">
        <f>E26</f>
        <v xml:space="preserve"> </v>
      </c>
      <c r="K154" s="43"/>
      <c r="L154" s="72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</row>
    <row r="155" s="2" customFormat="1" ht="10.32" customHeight="1">
      <c r="A155" s="41"/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72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  <row r="156" s="11" customFormat="1" ht="29.28" customHeight="1">
      <c r="A156" s="236"/>
      <c r="B156" s="237"/>
      <c r="C156" s="238" t="s">
        <v>178</v>
      </c>
      <c r="D156" s="239" t="s">
        <v>63</v>
      </c>
      <c r="E156" s="239" t="s">
        <v>59</v>
      </c>
      <c r="F156" s="239" t="s">
        <v>60</v>
      </c>
      <c r="G156" s="239" t="s">
        <v>179</v>
      </c>
      <c r="H156" s="239" t="s">
        <v>180</v>
      </c>
      <c r="I156" s="239" t="s">
        <v>181</v>
      </c>
      <c r="J156" s="240" t="s">
        <v>147</v>
      </c>
      <c r="K156" s="241" t="s">
        <v>182</v>
      </c>
      <c r="L156" s="242"/>
      <c r="M156" s="109" t="s">
        <v>1</v>
      </c>
      <c r="N156" s="110" t="s">
        <v>42</v>
      </c>
      <c r="O156" s="110" t="s">
        <v>183</v>
      </c>
      <c r="P156" s="110" t="s">
        <v>184</v>
      </c>
      <c r="Q156" s="110" t="s">
        <v>185</v>
      </c>
      <c r="R156" s="110" t="s">
        <v>186</v>
      </c>
      <c r="S156" s="110" t="s">
        <v>187</v>
      </c>
      <c r="T156" s="111" t="s">
        <v>188</v>
      </c>
      <c r="U156" s="236"/>
      <c r="V156" s="236"/>
      <c r="W156" s="236"/>
      <c r="X156" s="236"/>
      <c r="Y156" s="236"/>
      <c r="Z156" s="236"/>
      <c r="AA156" s="236"/>
      <c r="AB156" s="236"/>
      <c r="AC156" s="236"/>
      <c r="AD156" s="236"/>
      <c r="AE156" s="236"/>
    </row>
    <row r="157" s="2" customFormat="1" ht="22.8" customHeight="1">
      <c r="A157" s="41"/>
      <c r="B157" s="42"/>
      <c r="C157" s="116" t="s">
        <v>144</v>
      </c>
      <c r="D157" s="43"/>
      <c r="E157" s="43"/>
      <c r="F157" s="43"/>
      <c r="G157" s="43"/>
      <c r="H157" s="43"/>
      <c r="I157" s="43"/>
      <c r="J157" s="243">
        <f>BK157</f>
        <v>0</v>
      </c>
      <c r="K157" s="43"/>
      <c r="L157" s="44"/>
      <c r="M157" s="112"/>
      <c r="N157" s="244"/>
      <c r="O157" s="113"/>
      <c r="P157" s="245">
        <f>P158+P251+P453+P501+P503+P509+P513</f>
        <v>0</v>
      </c>
      <c r="Q157" s="113"/>
      <c r="R157" s="245">
        <f>R158+R251+R453+R501+R503+R509+R513</f>
        <v>5.4248573755000002</v>
      </c>
      <c r="S157" s="113"/>
      <c r="T157" s="246">
        <f>T158+T251+T453+T501+T503+T509+T513</f>
        <v>6.043222000000001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8" t="s">
        <v>77</v>
      </c>
      <c r="AU157" s="18" t="s">
        <v>149</v>
      </c>
      <c r="BK157" s="247">
        <f>BK158+BK251+BK453+BK501+BK503+BK509+BK513</f>
        <v>0</v>
      </c>
    </row>
    <row r="158" s="12" customFormat="1" ht="25.92" customHeight="1">
      <c r="A158" s="12"/>
      <c r="B158" s="248"/>
      <c r="C158" s="249"/>
      <c r="D158" s="250" t="s">
        <v>77</v>
      </c>
      <c r="E158" s="251" t="s">
        <v>189</v>
      </c>
      <c r="F158" s="251" t="s">
        <v>190</v>
      </c>
      <c r="G158" s="249"/>
      <c r="H158" s="249"/>
      <c r="I158" s="252"/>
      <c r="J158" s="227">
        <f>BK158</f>
        <v>0</v>
      </c>
      <c r="K158" s="249"/>
      <c r="L158" s="253"/>
      <c r="M158" s="254"/>
      <c r="N158" s="255"/>
      <c r="O158" s="255"/>
      <c r="P158" s="256">
        <f>P159+P189+P194+P249</f>
        <v>0</v>
      </c>
      <c r="Q158" s="255"/>
      <c r="R158" s="256">
        <f>R159+R189+R194+R249</f>
        <v>4.0496523755000009</v>
      </c>
      <c r="S158" s="255"/>
      <c r="T158" s="257">
        <f>T159+T189+T194+T249</f>
        <v>5.4957930000000008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58" t="s">
        <v>85</v>
      </c>
      <c r="AT158" s="259" t="s">
        <v>77</v>
      </c>
      <c r="AU158" s="259" t="s">
        <v>78</v>
      </c>
      <c r="AY158" s="258" t="s">
        <v>191</v>
      </c>
      <c r="BK158" s="260">
        <f>BK159+BK189+BK194+BK249</f>
        <v>0</v>
      </c>
    </row>
    <row r="159" s="12" customFormat="1" ht="22.8" customHeight="1">
      <c r="A159" s="12"/>
      <c r="B159" s="248"/>
      <c r="C159" s="249"/>
      <c r="D159" s="250" t="s">
        <v>77</v>
      </c>
      <c r="E159" s="261" t="s">
        <v>192</v>
      </c>
      <c r="F159" s="261" t="s">
        <v>193</v>
      </c>
      <c r="G159" s="249"/>
      <c r="H159" s="249"/>
      <c r="I159" s="252"/>
      <c r="J159" s="262">
        <f>BK159</f>
        <v>0</v>
      </c>
      <c r="K159" s="249"/>
      <c r="L159" s="253"/>
      <c r="M159" s="254"/>
      <c r="N159" s="255"/>
      <c r="O159" s="255"/>
      <c r="P159" s="256">
        <f>SUM(P160:P188)</f>
        <v>0</v>
      </c>
      <c r="Q159" s="255"/>
      <c r="R159" s="256">
        <f>SUM(R160:R188)</f>
        <v>4.0445320455000004</v>
      </c>
      <c r="S159" s="255"/>
      <c r="T159" s="257">
        <f>SUM(T160:T188)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8" t="s">
        <v>85</v>
      </c>
      <c r="AT159" s="259" t="s">
        <v>77</v>
      </c>
      <c r="AU159" s="259" t="s">
        <v>85</v>
      </c>
      <c r="AY159" s="258" t="s">
        <v>191</v>
      </c>
      <c r="BK159" s="260">
        <f>SUM(BK160:BK188)</f>
        <v>0</v>
      </c>
    </row>
    <row r="160" s="2" customFormat="1" ht="24.15" customHeight="1">
      <c r="A160" s="41"/>
      <c r="B160" s="42"/>
      <c r="C160" s="263" t="s">
        <v>85</v>
      </c>
      <c r="D160" s="263" t="s">
        <v>194</v>
      </c>
      <c r="E160" s="264" t="s">
        <v>195</v>
      </c>
      <c r="F160" s="265" t="s">
        <v>196</v>
      </c>
      <c r="G160" s="266" t="s">
        <v>197</v>
      </c>
      <c r="H160" s="267">
        <v>2.1850000000000001</v>
      </c>
      <c r="I160" s="268"/>
      <c r="J160" s="269">
        <f>ROUND(I160*H160,2)</f>
        <v>0</v>
      </c>
      <c r="K160" s="270"/>
      <c r="L160" s="44"/>
      <c r="M160" s="271" t="s">
        <v>1</v>
      </c>
      <c r="N160" s="272" t="s">
        <v>44</v>
      </c>
      <c r="O160" s="100"/>
      <c r="P160" s="273">
        <f>O160*H160</f>
        <v>0</v>
      </c>
      <c r="Q160" s="273">
        <v>0.00019000000000000001</v>
      </c>
      <c r="R160" s="273">
        <f>Q160*H160</f>
        <v>0.00041515000000000004</v>
      </c>
      <c r="S160" s="273">
        <v>0</v>
      </c>
      <c r="T160" s="274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5" t="s">
        <v>121</v>
      </c>
      <c r="AT160" s="275" t="s">
        <v>194</v>
      </c>
      <c r="AU160" s="275" t="s">
        <v>91</v>
      </c>
      <c r="AY160" s="18" t="s">
        <v>191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8" t="s">
        <v>91</v>
      </c>
      <c r="BK160" s="160">
        <f>ROUND(I160*H160,2)</f>
        <v>0</v>
      </c>
      <c r="BL160" s="18" t="s">
        <v>121</v>
      </c>
      <c r="BM160" s="275" t="s">
        <v>599</v>
      </c>
    </row>
    <row r="161" s="13" customFormat="1">
      <c r="A161" s="13"/>
      <c r="B161" s="276"/>
      <c r="C161" s="277"/>
      <c r="D161" s="278" t="s">
        <v>200</v>
      </c>
      <c r="E161" s="279" t="s">
        <v>1</v>
      </c>
      <c r="F161" s="280" t="s">
        <v>600</v>
      </c>
      <c r="G161" s="277"/>
      <c r="H161" s="281">
        <v>0.75</v>
      </c>
      <c r="I161" s="282"/>
      <c r="J161" s="277"/>
      <c r="K161" s="277"/>
      <c r="L161" s="283"/>
      <c r="M161" s="284"/>
      <c r="N161" s="285"/>
      <c r="O161" s="285"/>
      <c r="P161" s="285"/>
      <c r="Q161" s="285"/>
      <c r="R161" s="285"/>
      <c r="S161" s="285"/>
      <c r="T161" s="2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7" t="s">
        <v>200</v>
      </c>
      <c r="AU161" s="287" t="s">
        <v>91</v>
      </c>
      <c r="AV161" s="13" t="s">
        <v>91</v>
      </c>
      <c r="AW161" s="13" t="s">
        <v>33</v>
      </c>
      <c r="AX161" s="13" t="s">
        <v>78</v>
      </c>
      <c r="AY161" s="287" t="s">
        <v>191</v>
      </c>
    </row>
    <row r="162" s="13" customFormat="1">
      <c r="A162" s="13"/>
      <c r="B162" s="276"/>
      <c r="C162" s="277"/>
      <c r="D162" s="278" t="s">
        <v>200</v>
      </c>
      <c r="E162" s="279" t="s">
        <v>1</v>
      </c>
      <c r="F162" s="280" t="s">
        <v>601</v>
      </c>
      <c r="G162" s="277"/>
      <c r="H162" s="281">
        <v>1.4350000000000001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200</v>
      </c>
      <c r="AU162" s="287" t="s">
        <v>91</v>
      </c>
      <c r="AV162" s="13" t="s">
        <v>91</v>
      </c>
      <c r="AW162" s="13" t="s">
        <v>33</v>
      </c>
      <c r="AX162" s="13" t="s">
        <v>78</v>
      </c>
      <c r="AY162" s="287" t="s">
        <v>191</v>
      </c>
    </row>
    <row r="163" s="14" customFormat="1">
      <c r="A163" s="14"/>
      <c r="B163" s="288"/>
      <c r="C163" s="289"/>
      <c r="D163" s="278" t="s">
        <v>200</v>
      </c>
      <c r="E163" s="290" t="s">
        <v>1</v>
      </c>
      <c r="F163" s="291" t="s">
        <v>204</v>
      </c>
      <c r="G163" s="289"/>
      <c r="H163" s="292">
        <v>2.1850000000000001</v>
      </c>
      <c r="I163" s="293"/>
      <c r="J163" s="289"/>
      <c r="K163" s="289"/>
      <c r="L163" s="294"/>
      <c r="M163" s="295"/>
      <c r="N163" s="296"/>
      <c r="O163" s="296"/>
      <c r="P163" s="296"/>
      <c r="Q163" s="296"/>
      <c r="R163" s="296"/>
      <c r="S163" s="296"/>
      <c r="T163" s="29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98" t="s">
        <v>200</v>
      </c>
      <c r="AU163" s="298" t="s">
        <v>91</v>
      </c>
      <c r="AV163" s="14" t="s">
        <v>121</v>
      </c>
      <c r="AW163" s="14" t="s">
        <v>33</v>
      </c>
      <c r="AX163" s="14" t="s">
        <v>85</v>
      </c>
      <c r="AY163" s="298" t="s">
        <v>191</v>
      </c>
    </row>
    <row r="164" s="2" customFormat="1" ht="33" customHeight="1">
      <c r="A164" s="41"/>
      <c r="B164" s="42"/>
      <c r="C164" s="263" t="s">
        <v>91</v>
      </c>
      <c r="D164" s="263" t="s">
        <v>194</v>
      </c>
      <c r="E164" s="264" t="s">
        <v>602</v>
      </c>
      <c r="F164" s="265" t="s">
        <v>603</v>
      </c>
      <c r="G164" s="266" t="s">
        <v>197</v>
      </c>
      <c r="H164" s="267">
        <v>22</v>
      </c>
      <c r="I164" s="268"/>
      <c r="J164" s="269">
        <f>ROUND(I164*H164,2)</f>
        <v>0</v>
      </c>
      <c r="K164" s="270"/>
      <c r="L164" s="44"/>
      <c r="M164" s="271" t="s">
        <v>1</v>
      </c>
      <c r="N164" s="272" t="s">
        <v>44</v>
      </c>
      <c r="O164" s="100"/>
      <c r="P164" s="273">
        <f>O164*H164</f>
        <v>0</v>
      </c>
      <c r="Q164" s="273">
        <v>0.01155</v>
      </c>
      <c r="R164" s="273">
        <f>Q164*H164</f>
        <v>0.25409999999999999</v>
      </c>
      <c r="S164" s="273">
        <v>0</v>
      </c>
      <c r="T164" s="27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5" t="s">
        <v>121</v>
      </c>
      <c r="AT164" s="275" t="s">
        <v>194</v>
      </c>
      <c r="AU164" s="275" t="s">
        <v>91</v>
      </c>
      <c r="AY164" s="18" t="s">
        <v>191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8" t="s">
        <v>91</v>
      </c>
      <c r="BK164" s="160">
        <f>ROUND(I164*H164,2)</f>
        <v>0</v>
      </c>
      <c r="BL164" s="18" t="s">
        <v>121</v>
      </c>
      <c r="BM164" s="275" t="s">
        <v>604</v>
      </c>
    </row>
    <row r="165" s="13" customFormat="1">
      <c r="A165" s="13"/>
      <c r="B165" s="276"/>
      <c r="C165" s="277"/>
      <c r="D165" s="278" t="s">
        <v>200</v>
      </c>
      <c r="E165" s="279" t="s">
        <v>1</v>
      </c>
      <c r="F165" s="280" t="s">
        <v>567</v>
      </c>
      <c r="G165" s="277"/>
      <c r="H165" s="281">
        <v>22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200</v>
      </c>
      <c r="AU165" s="287" t="s">
        <v>91</v>
      </c>
      <c r="AV165" s="13" t="s">
        <v>91</v>
      </c>
      <c r="AW165" s="13" t="s">
        <v>33</v>
      </c>
      <c r="AX165" s="13" t="s">
        <v>78</v>
      </c>
      <c r="AY165" s="287" t="s">
        <v>191</v>
      </c>
    </row>
    <row r="166" s="14" customFormat="1">
      <c r="A166" s="14"/>
      <c r="B166" s="288"/>
      <c r="C166" s="289"/>
      <c r="D166" s="278" t="s">
        <v>200</v>
      </c>
      <c r="E166" s="290" t="s">
        <v>1</v>
      </c>
      <c r="F166" s="291" t="s">
        <v>204</v>
      </c>
      <c r="G166" s="289"/>
      <c r="H166" s="292">
        <v>22</v>
      </c>
      <c r="I166" s="293"/>
      <c r="J166" s="289"/>
      <c r="K166" s="289"/>
      <c r="L166" s="294"/>
      <c r="M166" s="295"/>
      <c r="N166" s="296"/>
      <c r="O166" s="296"/>
      <c r="P166" s="296"/>
      <c r="Q166" s="296"/>
      <c r="R166" s="296"/>
      <c r="S166" s="296"/>
      <c r="T166" s="29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8" t="s">
        <v>200</v>
      </c>
      <c r="AU166" s="298" t="s">
        <v>91</v>
      </c>
      <c r="AV166" s="14" t="s">
        <v>121</v>
      </c>
      <c r="AW166" s="14" t="s">
        <v>33</v>
      </c>
      <c r="AX166" s="14" t="s">
        <v>85</v>
      </c>
      <c r="AY166" s="298" t="s">
        <v>191</v>
      </c>
    </row>
    <row r="167" s="2" customFormat="1" ht="24.15" customHeight="1">
      <c r="A167" s="41"/>
      <c r="B167" s="42"/>
      <c r="C167" s="263" t="s">
        <v>209</v>
      </c>
      <c r="D167" s="263" t="s">
        <v>194</v>
      </c>
      <c r="E167" s="264" t="s">
        <v>605</v>
      </c>
      <c r="F167" s="265" t="s">
        <v>606</v>
      </c>
      <c r="G167" s="266" t="s">
        <v>197</v>
      </c>
      <c r="H167" s="267">
        <v>48.396999999999998</v>
      </c>
      <c r="I167" s="268"/>
      <c r="J167" s="269">
        <f>ROUND(I167*H167,2)</f>
        <v>0</v>
      </c>
      <c r="K167" s="270"/>
      <c r="L167" s="44"/>
      <c r="M167" s="271" t="s">
        <v>1</v>
      </c>
      <c r="N167" s="272" t="s">
        <v>44</v>
      </c>
      <c r="O167" s="100"/>
      <c r="P167" s="273">
        <f>O167*H167</f>
        <v>0</v>
      </c>
      <c r="Q167" s="273">
        <v>0.0051539999999999997</v>
      </c>
      <c r="R167" s="273">
        <f>Q167*H167</f>
        <v>0.24943813799999998</v>
      </c>
      <c r="S167" s="273">
        <v>0</v>
      </c>
      <c r="T167" s="274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5" t="s">
        <v>121</v>
      </c>
      <c r="AT167" s="275" t="s">
        <v>194</v>
      </c>
      <c r="AU167" s="275" t="s">
        <v>91</v>
      </c>
      <c r="AY167" s="18" t="s">
        <v>191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8" t="s">
        <v>91</v>
      </c>
      <c r="BK167" s="160">
        <f>ROUND(I167*H167,2)</f>
        <v>0</v>
      </c>
      <c r="BL167" s="18" t="s">
        <v>121</v>
      </c>
      <c r="BM167" s="275" t="s">
        <v>607</v>
      </c>
    </row>
    <row r="168" s="13" customFormat="1">
      <c r="A168" s="13"/>
      <c r="B168" s="276"/>
      <c r="C168" s="277"/>
      <c r="D168" s="278" t="s">
        <v>200</v>
      </c>
      <c r="E168" s="279" t="s">
        <v>1</v>
      </c>
      <c r="F168" s="280" t="s">
        <v>608</v>
      </c>
      <c r="G168" s="277"/>
      <c r="H168" s="281">
        <v>48.396999999999998</v>
      </c>
      <c r="I168" s="282"/>
      <c r="J168" s="277"/>
      <c r="K168" s="277"/>
      <c r="L168" s="283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7" t="s">
        <v>200</v>
      </c>
      <c r="AU168" s="287" t="s">
        <v>91</v>
      </c>
      <c r="AV168" s="13" t="s">
        <v>91</v>
      </c>
      <c r="AW168" s="13" t="s">
        <v>33</v>
      </c>
      <c r="AX168" s="13" t="s">
        <v>78</v>
      </c>
      <c r="AY168" s="287" t="s">
        <v>191</v>
      </c>
    </row>
    <row r="169" s="14" customFormat="1">
      <c r="A169" s="14"/>
      <c r="B169" s="288"/>
      <c r="C169" s="289"/>
      <c r="D169" s="278" t="s">
        <v>200</v>
      </c>
      <c r="E169" s="290" t="s">
        <v>1</v>
      </c>
      <c r="F169" s="291" t="s">
        <v>204</v>
      </c>
      <c r="G169" s="289"/>
      <c r="H169" s="292">
        <v>48.396999999999998</v>
      </c>
      <c r="I169" s="293"/>
      <c r="J169" s="289"/>
      <c r="K169" s="289"/>
      <c r="L169" s="294"/>
      <c r="M169" s="295"/>
      <c r="N169" s="296"/>
      <c r="O169" s="296"/>
      <c r="P169" s="296"/>
      <c r="Q169" s="296"/>
      <c r="R169" s="296"/>
      <c r="S169" s="296"/>
      <c r="T169" s="29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98" t="s">
        <v>200</v>
      </c>
      <c r="AU169" s="298" t="s">
        <v>91</v>
      </c>
      <c r="AV169" s="14" t="s">
        <v>121</v>
      </c>
      <c r="AW169" s="14" t="s">
        <v>33</v>
      </c>
      <c r="AX169" s="14" t="s">
        <v>85</v>
      </c>
      <c r="AY169" s="298" t="s">
        <v>191</v>
      </c>
    </row>
    <row r="170" s="2" customFormat="1" ht="33" customHeight="1">
      <c r="A170" s="41"/>
      <c r="B170" s="42"/>
      <c r="C170" s="263" t="s">
        <v>121</v>
      </c>
      <c r="D170" s="263" t="s">
        <v>194</v>
      </c>
      <c r="E170" s="264" t="s">
        <v>609</v>
      </c>
      <c r="F170" s="265" t="s">
        <v>610</v>
      </c>
      <c r="G170" s="266" t="s">
        <v>197</v>
      </c>
      <c r="H170" s="267">
        <v>10</v>
      </c>
      <c r="I170" s="268"/>
      <c r="J170" s="269">
        <f>ROUND(I170*H170,2)</f>
        <v>0</v>
      </c>
      <c r="K170" s="270"/>
      <c r="L170" s="44"/>
      <c r="M170" s="271" t="s">
        <v>1</v>
      </c>
      <c r="N170" s="272" t="s">
        <v>44</v>
      </c>
      <c r="O170" s="100"/>
      <c r="P170" s="273">
        <f>O170*H170</f>
        <v>0</v>
      </c>
      <c r="Q170" s="273">
        <v>0.00025999999999999998</v>
      </c>
      <c r="R170" s="273">
        <f>Q170*H170</f>
        <v>0.0025999999999999999</v>
      </c>
      <c r="S170" s="273">
        <v>0</v>
      </c>
      <c r="T170" s="274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5" t="s">
        <v>121</v>
      </c>
      <c r="AT170" s="275" t="s">
        <v>194</v>
      </c>
      <c r="AU170" s="275" t="s">
        <v>91</v>
      </c>
      <c r="AY170" s="18" t="s">
        <v>191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91</v>
      </c>
      <c r="BK170" s="160">
        <f>ROUND(I170*H170,2)</f>
        <v>0</v>
      </c>
      <c r="BL170" s="18" t="s">
        <v>121</v>
      </c>
      <c r="BM170" s="275" t="s">
        <v>611</v>
      </c>
    </row>
    <row r="171" s="13" customFormat="1">
      <c r="A171" s="13"/>
      <c r="B171" s="276"/>
      <c r="C171" s="277"/>
      <c r="D171" s="278" t="s">
        <v>200</v>
      </c>
      <c r="E171" s="279" t="s">
        <v>1</v>
      </c>
      <c r="F171" s="280" t="s">
        <v>612</v>
      </c>
      <c r="G171" s="277"/>
      <c r="H171" s="281">
        <v>10</v>
      </c>
      <c r="I171" s="282"/>
      <c r="J171" s="277"/>
      <c r="K171" s="277"/>
      <c r="L171" s="283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7" t="s">
        <v>200</v>
      </c>
      <c r="AU171" s="287" t="s">
        <v>91</v>
      </c>
      <c r="AV171" s="13" t="s">
        <v>91</v>
      </c>
      <c r="AW171" s="13" t="s">
        <v>33</v>
      </c>
      <c r="AX171" s="13" t="s">
        <v>78</v>
      </c>
      <c r="AY171" s="287" t="s">
        <v>191</v>
      </c>
    </row>
    <row r="172" s="14" customFormat="1">
      <c r="A172" s="14"/>
      <c r="B172" s="288"/>
      <c r="C172" s="289"/>
      <c r="D172" s="278" t="s">
        <v>200</v>
      </c>
      <c r="E172" s="290" t="s">
        <v>1</v>
      </c>
      <c r="F172" s="291" t="s">
        <v>204</v>
      </c>
      <c r="G172" s="289"/>
      <c r="H172" s="292">
        <v>10</v>
      </c>
      <c r="I172" s="293"/>
      <c r="J172" s="289"/>
      <c r="K172" s="289"/>
      <c r="L172" s="294"/>
      <c r="M172" s="295"/>
      <c r="N172" s="296"/>
      <c r="O172" s="296"/>
      <c r="P172" s="296"/>
      <c r="Q172" s="296"/>
      <c r="R172" s="296"/>
      <c r="S172" s="296"/>
      <c r="T172" s="29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98" t="s">
        <v>200</v>
      </c>
      <c r="AU172" s="298" t="s">
        <v>91</v>
      </c>
      <c r="AV172" s="14" t="s">
        <v>121</v>
      </c>
      <c r="AW172" s="14" t="s">
        <v>33</v>
      </c>
      <c r="AX172" s="14" t="s">
        <v>85</v>
      </c>
      <c r="AY172" s="298" t="s">
        <v>191</v>
      </c>
    </row>
    <row r="173" s="2" customFormat="1" ht="24.15" customHeight="1">
      <c r="A173" s="41"/>
      <c r="B173" s="42"/>
      <c r="C173" s="263" t="s">
        <v>221</v>
      </c>
      <c r="D173" s="263" t="s">
        <v>194</v>
      </c>
      <c r="E173" s="264" t="s">
        <v>216</v>
      </c>
      <c r="F173" s="265" t="s">
        <v>217</v>
      </c>
      <c r="G173" s="266" t="s">
        <v>197</v>
      </c>
      <c r="H173" s="267">
        <v>8.8360000000000003</v>
      </c>
      <c r="I173" s="268"/>
      <c r="J173" s="269">
        <f>ROUND(I173*H173,2)</f>
        <v>0</v>
      </c>
      <c r="K173" s="270"/>
      <c r="L173" s="44"/>
      <c r="M173" s="271" t="s">
        <v>1</v>
      </c>
      <c r="N173" s="272" t="s">
        <v>44</v>
      </c>
      <c r="O173" s="100"/>
      <c r="P173" s="273">
        <f>O173*H173</f>
        <v>0</v>
      </c>
      <c r="Q173" s="273">
        <v>0.020990000000000002</v>
      </c>
      <c r="R173" s="273">
        <f>Q173*H173</f>
        <v>0.18546764000000002</v>
      </c>
      <c r="S173" s="273">
        <v>0</v>
      </c>
      <c r="T173" s="27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5" t="s">
        <v>121</v>
      </c>
      <c r="AT173" s="275" t="s">
        <v>194</v>
      </c>
      <c r="AU173" s="275" t="s">
        <v>91</v>
      </c>
      <c r="AY173" s="18" t="s">
        <v>191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91</v>
      </c>
      <c r="BK173" s="160">
        <f>ROUND(I173*H173,2)</f>
        <v>0</v>
      </c>
      <c r="BL173" s="18" t="s">
        <v>121</v>
      </c>
      <c r="BM173" s="275" t="s">
        <v>613</v>
      </c>
    </row>
    <row r="174" s="13" customFormat="1">
      <c r="A174" s="13"/>
      <c r="B174" s="276"/>
      <c r="C174" s="277"/>
      <c r="D174" s="278" t="s">
        <v>200</v>
      </c>
      <c r="E174" s="279" t="s">
        <v>1</v>
      </c>
      <c r="F174" s="280" t="s">
        <v>573</v>
      </c>
      <c r="G174" s="277"/>
      <c r="H174" s="281">
        <v>8.8360000000000003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33</v>
      </c>
      <c r="AX174" s="13" t="s">
        <v>78</v>
      </c>
      <c r="AY174" s="287" t="s">
        <v>191</v>
      </c>
    </row>
    <row r="175" s="14" customFormat="1">
      <c r="A175" s="14"/>
      <c r="B175" s="288"/>
      <c r="C175" s="289"/>
      <c r="D175" s="278" t="s">
        <v>200</v>
      </c>
      <c r="E175" s="290" t="s">
        <v>1</v>
      </c>
      <c r="F175" s="291" t="s">
        <v>204</v>
      </c>
      <c r="G175" s="289"/>
      <c r="H175" s="292">
        <v>8.8360000000000003</v>
      </c>
      <c r="I175" s="293"/>
      <c r="J175" s="289"/>
      <c r="K175" s="289"/>
      <c r="L175" s="294"/>
      <c r="M175" s="295"/>
      <c r="N175" s="296"/>
      <c r="O175" s="296"/>
      <c r="P175" s="296"/>
      <c r="Q175" s="296"/>
      <c r="R175" s="296"/>
      <c r="S175" s="296"/>
      <c r="T175" s="29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98" t="s">
        <v>200</v>
      </c>
      <c r="AU175" s="298" t="s">
        <v>91</v>
      </c>
      <c r="AV175" s="14" t="s">
        <v>121</v>
      </c>
      <c r="AW175" s="14" t="s">
        <v>33</v>
      </c>
      <c r="AX175" s="14" t="s">
        <v>85</v>
      </c>
      <c r="AY175" s="298" t="s">
        <v>191</v>
      </c>
    </row>
    <row r="176" s="2" customFormat="1" ht="24.15" customHeight="1">
      <c r="A176" s="41"/>
      <c r="B176" s="42"/>
      <c r="C176" s="263" t="s">
        <v>192</v>
      </c>
      <c r="D176" s="263" t="s">
        <v>194</v>
      </c>
      <c r="E176" s="264" t="s">
        <v>614</v>
      </c>
      <c r="F176" s="265" t="s">
        <v>615</v>
      </c>
      <c r="G176" s="266" t="s">
        <v>333</v>
      </c>
      <c r="H176" s="267">
        <v>1.165</v>
      </c>
      <c r="I176" s="268"/>
      <c r="J176" s="269">
        <f>ROUND(I176*H176,2)</f>
        <v>0</v>
      </c>
      <c r="K176" s="270"/>
      <c r="L176" s="44"/>
      <c r="M176" s="271" t="s">
        <v>1</v>
      </c>
      <c r="N176" s="272" t="s">
        <v>44</v>
      </c>
      <c r="O176" s="100"/>
      <c r="P176" s="273">
        <f>O176*H176</f>
        <v>0</v>
      </c>
      <c r="Q176" s="273">
        <v>2.4164755000000002</v>
      </c>
      <c r="R176" s="273">
        <f>Q176*H176</f>
        <v>2.8151939575000005</v>
      </c>
      <c r="S176" s="273">
        <v>0</v>
      </c>
      <c r="T176" s="27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5" t="s">
        <v>121</v>
      </c>
      <c r="AT176" s="275" t="s">
        <v>194</v>
      </c>
      <c r="AU176" s="275" t="s">
        <v>91</v>
      </c>
      <c r="AY176" s="18" t="s">
        <v>191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91</v>
      </c>
      <c r="BK176" s="160">
        <f>ROUND(I176*H176,2)</f>
        <v>0</v>
      </c>
      <c r="BL176" s="18" t="s">
        <v>121</v>
      </c>
      <c r="BM176" s="275" t="s">
        <v>616</v>
      </c>
    </row>
    <row r="177" s="13" customFormat="1">
      <c r="A177" s="13"/>
      <c r="B177" s="276"/>
      <c r="C177" s="277"/>
      <c r="D177" s="278" t="s">
        <v>200</v>
      </c>
      <c r="E177" s="279" t="s">
        <v>1</v>
      </c>
      <c r="F177" s="280" t="s">
        <v>571</v>
      </c>
      <c r="G177" s="277"/>
      <c r="H177" s="281">
        <v>1.165</v>
      </c>
      <c r="I177" s="282"/>
      <c r="J177" s="277"/>
      <c r="K177" s="277"/>
      <c r="L177" s="283"/>
      <c r="M177" s="284"/>
      <c r="N177" s="285"/>
      <c r="O177" s="285"/>
      <c r="P177" s="285"/>
      <c r="Q177" s="285"/>
      <c r="R177" s="285"/>
      <c r="S177" s="285"/>
      <c r="T177" s="28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7" t="s">
        <v>200</v>
      </c>
      <c r="AU177" s="287" t="s">
        <v>91</v>
      </c>
      <c r="AV177" s="13" t="s">
        <v>91</v>
      </c>
      <c r="AW177" s="13" t="s">
        <v>33</v>
      </c>
      <c r="AX177" s="13" t="s">
        <v>78</v>
      </c>
      <c r="AY177" s="287" t="s">
        <v>191</v>
      </c>
    </row>
    <row r="178" s="14" customFormat="1">
      <c r="A178" s="14"/>
      <c r="B178" s="288"/>
      <c r="C178" s="289"/>
      <c r="D178" s="278" t="s">
        <v>200</v>
      </c>
      <c r="E178" s="290" t="s">
        <v>1</v>
      </c>
      <c r="F178" s="291" t="s">
        <v>204</v>
      </c>
      <c r="G178" s="289"/>
      <c r="H178" s="292">
        <v>1.165</v>
      </c>
      <c r="I178" s="293"/>
      <c r="J178" s="289"/>
      <c r="K178" s="289"/>
      <c r="L178" s="294"/>
      <c r="M178" s="295"/>
      <c r="N178" s="296"/>
      <c r="O178" s="296"/>
      <c r="P178" s="296"/>
      <c r="Q178" s="296"/>
      <c r="R178" s="296"/>
      <c r="S178" s="296"/>
      <c r="T178" s="29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98" t="s">
        <v>200</v>
      </c>
      <c r="AU178" s="298" t="s">
        <v>91</v>
      </c>
      <c r="AV178" s="14" t="s">
        <v>121</v>
      </c>
      <c r="AW178" s="14" t="s">
        <v>33</v>
      </c>
      <c r="AX178" s="14" t="s">
        <v>85</v>
      </c>
      <c r="AY178" s="298" t="s">
        <v>191</v>
      </c>
    </row>
    <row r="179" s="2" customFormat="1" ht="24.15" customHeight="1">
      <c r="A179" s="41"/>
      <c r="B179" s="42"/>
      <c r="C179" s="263" t="s">
        <v>228</v>
      </c>
      <c r="D179" s="263" t="s">
        <v>194</v>
      </c>
      <c r="E179" s="264" t="s">
        <v>617</v>
      </c>
      <c r="F179" s="265" t="s">
        <v>618</v>
      </c>
      <c r="G179" s="266" t="s">
        <v>197</v>
      </c>
      <c r="H179" s="267">
        <v>8.8360000000000003</v>
      </c>
      <c r="I179" s="268"/>
      <c r="J179" s="269">
        <f>ROUND(I179*H179,2)</f>
        <v>0</v>
      </c>
      <c r="K179" s="270"/>
      <c r="L179" s="44"/>
      <c r="M179" s="271" t="s">
        <v>1</v>
      </c>
      <c r="N179" s="272" t="s">
        <v>44</v>
      </c>
      <c r="O179" s="100"/>
      <c r="P179" s="273">
        <f>O179*H179</f>
        <v>0</v>
      </c>
      <c r="Q179" s="273">
        <v>0.001</v>
      </c>
      <c r="R179" s="273">
        <f>Q179*H179</f>
        <v>0.0088360000000000001</v>
      </c>
      <c r="S179" s="273">
        <v>0</v>
      </c>
      <c r="T179" s="27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5" t="s">
        <v>121</v>
      </c>
      <c r="AT179" s="275" t="s">
        <v>194</v>
      </c>
      <c r="AU179" s="275" t="s">
        <v>91</v>
      </c>
      <c r="AY179" s="18" t="s">
        <v>191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8" t="s">
        <v>91</v>
      </c>
      <c r="BK179" s="160">
        <f>ROUND(I179*H179,2)</f>
        <v>0</v>
      </c>
      <c r="BL179" s="18" t="s">
        <v>121</v>
      </c>
      <c r="BM179" s="275" t="s">
        <v>619</v>
      </c>
    </row>
    <row r="180" s="13" customFormat="1">
      <c r="A180" s="13"/>
      <c r="B180" s="276"/>
      <c r="C180" s="277"/>
      <c r="D180" s="278" t="s">
        <v>200</v>
      </c>
      <c r="E180" s="279" t="s">
        <v>1</v>
      </c>
      <c r="F180" s="280" t="s">
        <v>573</v>
      </c>
      <c r="G180" s="277"/>
      <c r="H180" s="281">
        <v>8.8360000000000003</v>
      </c>
      <c r="I180" s="282"/>
      <c r="J180" s="277"/>
      <c r="K180" s="277"/>
      <c r="L180" s="283"/>
      <c r="M180" s="284"/>
      <c r="N180" s="285"/>
      <c r="O180" s="285"/>
      <c r="P180" s="285"/>
      <c r="Q180" s="285"/>
      <c r="R180" s="285"/>
      <c r="S180" s="285"/>
      <c r="T180" s="28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7" t="s">
        <v>200</v>
      </c>
      <c r="AU180" s="287" t="s">
        <v>91</v>
      </c>
      <c r="AV180" s="13" t="s">
        <v>91</v>
      </c>
      <c r="AW180" s="13" t="s">
        <v>33</v>
      </c>
      <c r="AX180" s="13" t="s">
        <v>85</v>
      </c>
      <c r="AY180" s="287" t="s">
        <v>191</v>
      </c>
    </row>
    <row r="181" s="2" customFormat="1" ht="21.75" customHeight="1">
      <c r="A181" s="41"/>
      <c r="B181" s="42"/>
      <c r="C181" s="263" t="s">
        <v>138</v>
      </c>
      <c r="D181" s="263" t="s">
        <v>194</v>
      </c>
      <c r="E181" s="264" t="s">
        <v>620</v>
      </c>
      <c r="F181" s="265" t="s">
        <v>621</v>
      </c>
      <c r="G181" s="266" t="s">
        <v>197</v>
      </c>
      <c r="H181" s="267">
        <v>8.8360000000000003</v>
      </c>
      <c r="I181" s="268"/>
      <c r="J181" s="269">
        <f>ROUND(I181*H181,2)</f>
        <v>0</v>
      </c>
      <c r="K181" s="270"/>
      <c r="L181" s="44"/>
      <c r="M181" s="271" t="s">
        <v>1</v>
      </c>
      <c r="N181" s="272" t="s">
        <v>44</v>
      </c>
      <c r="O181" s="100"/>
      <c r="P181" s="273">
        <f>O181*H181</f>
        <v>0</v>
      </c>
      <c r="Q181" s="273">
        <v>0.051499999999999997</v>
      </c>
      <c r="R181" s="273">
        <f>Q181*H181</f>
        <v>0.45505400000000001</v>
      </c>
      <c r="S181" s="273">
        <v>0</v>
      </c>
      <c r="T181" s="274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5" t="s">
        <v>121</v>
      </c>
      <c r="AT181" s="275" t="s">
        <v>194</v>
      </c>
      <c r="AU181" s="275" t="s">
        <v>91</v>
      </c>
      <c r="AY181" s="18" t="s">
        <v>191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8" t="s">
        <v>91</v>
      </c>
      <c r="BK181" s="160">
        <f>ROUND(I181*H181,2)</f>
        <v>0</v>
      </c>
      <c r="BL181" s="18" t="s">
        <v>121</v>
      </c>
      <c r="BM181" s="275" t="s">
        <v>622</v>
      </c>
    </row>
    <row r="182" s="13" customFormat="1">
      <c r="A182" s="13"/>
      <c r="B182" s="276"/>
      <c r="C182" s="277"/>
      <c r="D182" s="278" t="s">
        <v>200</v>
      </c>
      <c r="E182" s="279" t="s">
        <v>1</v>
      </c>
      <c r="F182" s="280" t="s">
        <v>573</v>
      </c>
      <c r="G182" s="277"/>
      <c r="H182" s="281">
        <v>8.8360000000000003</v>
      </c>
      <c r="I182" s="282"/>
      <c r="J182" s="277"/>
      <c r="K182" s="277"/>
      <c r="L182" s="283"/>
      <c r="M182" s="284"/>
      <c r="N182" s="285"/>
      <c r="O182" s="285"/>
      <c r="P182" s="285"/>
      <c r="Q182" s="285"/>
      <c r="R182" s="285"/>
      <c r="S182" s="285"/>
      <c r="T182" s="2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7" t="s">
        <v>200</v>
      </c>
      <c r="AU182" s="287" t="s">
        <v>91</v>
      </c>
      <c r="AV182" s="13" t="s">
        <v>91</v>
      </c>
      <c r="AW182" s="13" t="s">
        <v>33</v>
      </c>
      <c r="AX182" s="13" t="s">
        <v>85</v>
      </c>
      <c r="AY182" s="287" t="s">
        <v>191</v>
      </c>
    </row>
    <row r="183" s="2" customFormat="1" ht="24.15" customHeight="1">
      <c r="A183" s="41"/>
      <c r="B183" s="42"/>
      <c r="C183" s="263" t="s">
        <v>219</v>
      </c>
      <c r="D183" s="263" t="s">
        <v>194</v>
      </c>
      <c r="E183" s="264" t="s">
        <v>623</v>
      </c>
      <c r="F183" s="265" t="s">
        <v>624</v>
      </c>
      <c r="G183" s="266" t="s">
        <v>197</v>
      </c>
      <c r="H183" s="267">
        <v>8.8360000000000003</v>
      </c>
      <c r="I183" s="268"/>
      <c r="J183" s="269">
        <f>ROUND(I183*H183,2)</f>
        <v>0</v>
      </c>
      <c r="K183" s="270"/>
      <c r="L183" s="44"/>
      <c r="M183" s="271" t="s">
        <v>1</v>
      </c>
      <c r="N183" s="272" t="s">
        <v>44</v>
      </c>
      <c r="O183" s="100"/>
      <c r="P183" s="273">
        <f>O183*H183</f>
        <v>0</v>
      </c>
      <c r="Q183" s="273">
        <v>0.0081600000000000006</v>
      </c>
      <c r="R183" s="273">
        <f>Q183*H183</f>
        <v>0.072101760000000001</v>
      </c>
      <c r="S183" s="273">
        <v>0</v>
      </c>
      <c r="T183" s="274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5" t="s">
        <v>271</v>
      </c>
      <c r="AT183" s="275" t="s">
        <v>194</v>
      </c>
      <c r="AU183" s="275" t="s">
        <v>91</v>
      </c>
      <c r="AY183" s="18" t="s">
        <v>191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8" t="s">
        <v>91</v>
      </c>
      <c r="BK183" s="160">
        <f>ROUND(I183*H183,2)</f>
        <v>0</v>
      </c>
      <c r="BL183" s="18" t="s">
        <v>271</v>
      </c>
      <c r="BM183" s="275" t="s">
        <v>625</v>
      </c>
    </row>
    <row r="184" s="13" customFormat="1">
      <c r="A184" s="13"/>
      <c r="B184" s="276"/>
      <c r="C184" s="277"/>
      <c r="D184" s="278" t="s">
        <v>200</v>
      </c>
      <c r="E184" s="279" t="s">
        <v>1</v>
      </c>
      <c r="F184" s="280" t="s">
        <v>573</v>
      </c>
      <c r="G184" s="277"/>
      <c r="H184" s="281">
        <v>8.8360000000000003</v>
      </c>
      <c r="I184" s="282"/>
      <c r="J184" s="277"/>
      <c r="K184" s="277"/>
      <c r="L184" s="283"/>
      <c r="M184" s="284"/>
      <c r="N184" s="285"/>
      <c r="O184" s="285"/>
      <c r="P184" s="285"/>
      <c r="Q184" s="285"/>
      <c r="R184" s="285"/>
      <c r="S184" s="285"/>
      <c r="T184" s="2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7" t="s">
        <v>200</v>
      </c>
      <c r="AU184" s="287" t="s">
        <v>91</v>
      </c>
      <c r="AV184" s="13" t="s">
        <v>91</v>
      </c>
      <c r="AW184" s="13" t="s">
        <v>33</v>
      </c>
      <c r="AX184" s="13" t="s">
        <v>78</v>
      </c>
      <c r="AY184" s="287" t="s">
        <v>191</v>
      </c>
    </row>
    <row r="185" s="14" customFormat="1">
      <c r="A185" s="14"/>
      <c r="B185" s="288"/>
      <c r="C185" s="289"/>
      <c r="D185" s="278" t="s">
        <v>200</v>
      </c>
      <c r="E185" s="290" t="s">
        <v>1</v>
      </c>
      <c r="F185" s="291" t="s">
        <v>204</v>
      </c>
      <c r="G185" s="289"/>
      <c r="H185" s="292">
        <v>8.8360000000000003</v>
      </c>
      <c r="I185" s="293"/>
      <c r="J185" s="289"/>
      <c r="K185" s="289"/>
      <c r="L185" s="294"/>
      <c r="M185" s="295"/>
      <c r="N185" s="296"/>
      <c r="O185" s="296"/>
      <c r="P185" s="296"/>
      <c r="Q185" s="296"/>
      <c r="R185" s="296"/>
      <c r="S185" s="296"/>
      <c r="T185" s="29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8" t="s">
        <v>200</v>
      </c>
      <c r="AU185" s="298" t="s">
        <v>91</v>
      </c>
      <c r="AV185" s="14" t="s">
        <v>121</v>
      </c>
      <c r="AW185" s="14" t="s">
        <v>33</v>
      </c>
      <c r="AX185" s="14" t="s">
        <v>85</v>
      </c>
      <c r="AY185" s="298" t="s">
        <v>191</v>
      </c>
    </row>
    <row r="186" s="2" customFormat="1" ht="24.15" customHeight="1">
      <c r="A186" s="41"/>
      <c r="B186" s="42"/>
      <c r="C186" s="263" t="s">
        <v>243</v>
      </c>
      <c r="D186" s="263" t="s">
        <v>194</v>
      </c>
      <c r="E186" s="264" t="s">
        <v>626</v>
      </c>
      <c r="F186" s="265" t="s">
        <v>627</v>
      </c>
      <c r="G186" s="266" t="s">
        <v>197</v>
      </c>
      <c r="H186" s="267">
        <v>8.8360000000000003</v>
      </c>
      <c r="I186" s="268"/>
      <c r="J186" s="269">
        <f>ROUND(I186*H186,2)</f>
        <v>0</v>
      </c>
      <c r="K186" s="270"/>
      <c r="L186" s="44"/>
      <c r="M186" s="271" t="s">
        <v>1</v>
      </c>
      <c r="N186" s="272" t="s">
        <v>44</v>
      </c>
      <c r="O186" s="100"/>
      <c r="P186" s="273">
        <f>O186*H186</f>
        <v>0</v>
      </c>
      <c r="Q186" s="273">
        <v>0.00014999999999999999</v>
      </c>
      <c r="R186" s="273">
        <f>Q186*H186</f>
        <v>0.0013254</v>
      </c>
      <c r="S186" s="273">
        <v>0</v>
      </c>
      <c r="T186" s="27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5" t="s">
        <v>121</v>
      </c>
      <c r="AT186" s="275" t="s">
        <v>194</v>
      </c>
      <c r="AU186" s="275" t="s">
        <v>91</v>
      </c>
      <c r="AY186" s="18" t="s">
        <v>191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91</v>
      </c>
      <c r="BK186" s="160">
        <f>ROUND(I186*H186,2)</f>
        <v>0</v>
      </c>
      <c r="BL186" s="18" t="s">
        <v>121</v>
      </c>
      <c r="BM186" s="275" t="s">
        <v>628</v>
      </c>
    </row>
    <row r="187" s="13" customFormat="1">
      <c r="A187" s="13"/>
      <c r="B187" s="276"/>
      <c r="C187" s="277"/>
      <c r="D187" s="278" t="s">
        <v>200</v>
      </c>
      <c r="E187" s="279" t="s">
        <v>1</v>
      </c>
      <c r="F187" s="280" t="s">
        <v>573</v>
      </c>
      <c r="G187" s="277"/>
      <c r="H187" s="281">
        <v>8.8360000000000003</v>
      </c>
      <c r="I187" s="282"/>
      <c r="J187" s="277"/>
      <c r="K187" s="277"/>
      <c r="L187" s="283"/>
      <c r="M187" s="284"/>
      <c r="N187" s="285"/>
      <c r="O187" s="285"/>
      <c r="P187" s="285"/>
      <c r="Q187" s="285"/>
      <c r="R187" s="285"/>
      <c r="S187" s="285"/>
      <c r="T187" s="2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7" t="s">
        <v>200</v>
      </c>
      <c r="AU187" s="287" t="s">
        <v>91</v>
      </c>
      <c r="AV187" s="13" t="s">
        <v>91</v>
      </c>
      <c r="AW187" s="13" t="s">
        <v>33</v>
      </c>
      <c r="AX187" s="13" t="s">
        <v>78</v>
      </c>
      <c r="AY187" s="287" t="s">
        <v>191</v>
      </c>
    </row>
    <row r="188" s="14" customFormat="1">
      <c r="A188" s="14"/>
      <c r="B188" s="288"/>
      <c r="C188" s="289"/>
      <c r="D188" s="278" t="s">
        <v>200</v>
      </c>
      <c r="E188" s="290" t="s">
        <v>1</v>
      </c>
      <c r="F188" s="291" t="s">
        <v>204</v>
      </c>
      <c r="G188" s="289"/>
      <c r="H188" s="292">
        <v>8.8360000000000003</v>
      </c>
      <c r="I188" s="293"/>
      <c r="J188" s="289"/>
      <c r="K188" s="289"/>
      <c r="L188" s="294"/>
      <c r="M188" s="295"/>
      <c r="N188" s="296"/>
      <c r="O188" s="296"/>
      <c r="P188" s="296"/>
      <c r="Q188" s="296"/>
      <c r="R188" s="296"/>
      <c r="S188" s="296"/>
      <c r="T188" s="29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98" t="s">
        <v>200</v>
      </c>
      <c r="AU188" s="298" t="s">
        <v>91</v>
      </c>
      <c r="AV188" s="14" t="s">
        <v>121</v>
      </c>
      <c r="AW188" s="14" t="s">
        <v>33</v>
      </c>
      <c r="AX188" s="14" t="s">
        <v>85</v>
      </c>
      <c r="AY188" s="298" t="s">
        <v>191</v>
      </c>
    </row>
    <row r="189" s="12" customFormat="1" ht="22.8" customHeight="1">
      <c r="A189" s="12"/>
      <c r="B189" s="248"/>
      <c r="C189" s="249"/>
      <c r="D189" s="250" t="s">
        <v>77</v>
      </c>
      <c r="E189" s="261" t="s">
        <v>138</v>
      </c>
      <c r="F189" s="261" t="s">
        <v>629</v>
      </c>
      <c r="G189" s="249"/>
      <c r="H189" s="249"/>
      <c r="I189" s="252"/>
      <c r="J189" s="262">
        <f>BK189</f>
        <v>0</v>
      </c>
      <c r="K189" s="249"/>
      <c r="L189" s="253"/>
      <c r="M189" s="254"/>
      <c r="N189" s="255"/>
      <c r="O189" s="255"/>
      <c r="P189" s="256">
        <f>SUM(P190:P193)</f>
        <v>0</v>
      </c>
      <c r="Q189" s="255"/>
      <c r="R189" s="256">
        <f>SUM(R190:R193)</f>
        <v>0.00059999999999999995</v>
      </c>
      <c r="S189" s="255"/>
      <c r="T189" s="257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58" t="s">
        <v>85</v>
      </c>
      <c r="AT189" s="259" t="s">
        <v>77</v>
      </c>
      <c r="AU189" s="259" t="s">
        <v>85</v>
      </c>
      <c r="AY189" s="258" t="s">
        <v>191</v>
      </c>
      <c r="BK189" s="260">
        <f>SUM(BK190:BK193)</f>
        <v>0</v>
      </c>
    </row>
    <row r="190" s="2" customFormat="1" ht="24.15" customHeight="1">
      <c r="A190" s="41"/>
      <c r="B190" s="42"/>
      <c r="C190" s="263" t="s">
        <v>248</v>
      </c>
      <c r="D190" s="263" t="s">
        <v>194</v>
      </c>
      <c r="E190" s="264" t="s">
        <v>630</v>
      </c>
      <c r="F190" s="265" t="s">
        <v>631</v>
      </c>
      <c r="G190" s="266" t="s">
        <v>393</v>
      </c>
      <c r="H190" s="267">
        <v>30</v>
      </c>
      <c r="I190" s="268"/>
      <c r="J190" s="269">
        <f>ROUND(I190*H190,2)</f>
        <v>0</v>
      </c>
      <c r="K190" s="270"/>
      <c r="L190" s="44"/>
      <c r="M190" s="271" t="s">
        <v>1</v>
      </c>
      <c r="N190" s="272" t="s">
        <v>44</v>
      </c>
      <c r="O190" s="100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5" t="s">
        <v>121</v>
      </c>
      <c r="AT190" s="275" t="s">
        <v>194</v>
      </c>
      <c r="AU190" s="275" t="s">
        <v>91</v>
      </c>
      <c r="AY190" s="18" t="s">
        <v>191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8" t="s">
        <v>91</v>
      </c>
      <c r="BK190" s="160">
        <f>ROUND(I190*H190,2)</f>
        <v>0</v>
      </c>
      <c r="BL190" s="18" t="s">
        <v>121</v>
      </c>
      <c r="BM190" s="275" t="s">
        <v>632</v>
      </c>
    </row>
    <row r="191" s="13" customFormat="1">
      <c r="A191" s="13"/>
      <c r="B191" s="276"/>
      <c r="C191" s="277"/>
      <c r="D191" s="278" t="s">
        <v>200</v>
      </c>
      <c r="E191" s="279" t="s">
        <v>1</v>
      </c>
      <c r="F191" s="280" t="s">
        <v>633</v>
      </c>
      <c r="G191" s="277"/>
      <c r="H191" s="281">
        <v>30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200</v>
      </c>
      <c r="AU191" s="287" t="s">
        <v>91</v>
      </c>
      <c r="AV191" s="13" t="s">
        <v>91</v>
      </c>
      <c r="AW191" s="13" t="s">
        <v>33</v>
      </c>
      <c r="AX191" s="13" t="s">
        <v>78</v>
      </c>
      <c r="AY191" s="287" t="s">
        <v>191</v>
      </c>
    </row>
    <row r="192" s="14" customFormat="1">
      <c r="A192" s="14"/>
      <c r="B192" s="288"/>
      <c r="C192" s="289"/>
      <c r="D192" s="278" t="s">
        <v>200</v>
      </c>
      <c r="E192" s="290" t="s">
        <v>1</v>
      </c>
      <c r="F192" s="291" t="s">
        <v>204</v>
      </c>
      <c r="G192" s="289"/>
      <c r="H192" s="292">
        <v>30</v>
      </c>
      <c r="I192" s="293"/>
      <c r="J192" s="289"/>
      <c r="K192" s="289"/>
      <c r="L192" s="294"/>
      <c r="M192" s="295"/>
      <c r="N192" s="296"/>
      <c r="O192" s="296"/>
      <c r="P192" s="296"/>
      <c r="Q192" s="296"/>
      <c r="R192" s="296"/>
      <c r="S192" s="296"/>
      <c r="T192" s="29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8" t="s">
        <v>200</v>
      </c>
      <c r="AU192" s="298" t="s">
        <v>91</v>
      </c>
      <c r="AV192" s="14" t="s">
        <v>121</v>
      </c>
      <c r="AW192" s="14" t="s">
        <v>33</v>
      </c>
      <c r="AX192" s="14" t="s">
        <v>85</v>
      </c>
      <c r="AY192" s="298" t="s">
        <v>191</v>
      </c>
    </row>
    <row r="193" s="2" customFormat="1" ht="24.15" customHeight="1">
      <c r="A193" s="41"/>
      <c r="B193" s="42"/>
      <c r="C193" s="263" t="s">
        <v>252</v>
      </c>
      <c r="D193" s="263" t="s">
        <v>194</v>
      </c>
      <c r="E193" s="264" t="s">
        <v>634</v>
      </c>
      <c r="F193" s="265" t="s">
        <v>635</v>
      </c>
      <c r="G193" s="266" t="s">
        <v>636</v>
      </c>
      <c r="H193" s="267">
        <v>2</v>
      </c>
      <c r="I193" s="268"/>
      <c r="J193" s="269">
        <f>ROUND(I193*H193,2)</f>
        <v>0</v>
      </c>
      <c r="K193" s="270"/>
      <c r="L193" s="44"/>
      <c r="M193" s="271" t="s">
        <v>1</v>
      </c>
      <c r="N193" s="272" t="s">
        <v>44</v>
      </c>
      <c r="O193" s="100"/>
      <c r="P193" s="273">
        <f>O193*H193</f>
        <v>0</v>
      </c>
      <c r="Q193" s="273">
        <v>0.00029999999999999997</v>
      </c>
      <c r="R193" s="273">
        <f>Q193*H193</f>
        <v>0.00059999999999999995</v>
      </c>
      <c r="S193" s="273">
        <v>0</v>
      </c>
      <c r="T193" s="274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5" t="s">
        <v>121</v>
      </c>
      <c r="AT193" s="275" t="s">
        <v>194</v>
      </c>
      <c r="AU193" s="275" t="s">
        <v>91</v>
      </c>
      <c r="AY193" s="18" t="s">
        <v>191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91</v>
      </c>
      <c r="BK193" s="160">
        <f>ROUND(I193*H193,2)</f>
        <v>0</v>
      </c>
      <c r="BL193" s="18" t="s">
        <v>121</v>
      </c>
      <c r="BM193" s="275" t="s">
        <v>637</v>
      </c>
    </row>
    <row r="194" s="12" customFormat="1" ht="22.8" customHeight="1">
      <c r="A194" s="12"/>
      <c r="B194" s="248"/>
      <c r="C194" s="249"/>
      <c r="D194" s="250" t="s">
        <v>77</v>
      </c>
      <c r="E194" s="261" t="s">
        <v>219</v>
      </c>
      <c r="F194" s="261" t="s">
        <v>220</v>
      </c>
      <c r="G194" s="249"/>
      <c r="H194" s="249"/>
      <c r="I194" s="252"/>
      <c r="J194" s="262">
        <f>BK194</f>
        <v>0</v>
      </c>
      <c r="K194" s="249"/>
      <c r="L194" s="253"/>
      <c r="M194" s="254"/>
      <c r="N194" s="255"/>
      <c r="O194" s="255"/>
      <c r="P194" s="256">
        <f>SUM(P195:P248)</f>
        <v>0</v>
      </c>
      <c r="Q194" s="255"/>
      <c r="R194" s="256">
        <f>SUM(R195:R248)</f>
        <v>0.0045203300000000004</v>
      </c>
      <c r="S194" s="255"/>
      <c r="T194" s="257">
        <f>SUM(T195:T248)</f>
        <v>5.4957930000000008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58" t="s">
        <v>85</v>
      </c>
      <c r="AT194" s="259" t="s">
        <v>77</v>
      </c>
      <c r="AU194" s="259" t="s">
        <v>85</v>
      </c>
      <c r="AY194" s="258" t="s">
        <v>191</v>
      </c>
      <c r="BK194" s="260">
        <f>SUM(BK195:BK248)</f>
        <v>0</v>
      </c>
    </row>
    <row r="195" s="2" customFormat="1" ht="16.5" customHeight="1">
      <c r="A195" s="41"/>
      <c r="B195" s="42"/>
      <c r="C195" s="263" t="s">
        <v>257</v>
      </c>
      <c r="D195" s="263" t="s">
        <v>194</v>
      </c>
      <c r="E195" s="264" t="s">
        <v>225</v>
      </c>
      <c r="F195" s="265" t="s">
        <v>226</v>
      </c>
      <c r="G195" s="266" t="s">
        <v>197</v>
      </c>
      <c r="H195" s="267">
        <v>10.161</v>
      </c>
      <c r="I195" s="268"/>
      <c r="J195" s="269">
        <f>ROUND(I195*H195,2)</f>
        <v>0</v>
      </c>
      <c r="K195" s="270"/>
      <c r="L195" s="44"/>
      <c r="M195" s="271" t="s">
        <v>1</v>
      </c>
      <c r="N195" s="272" t="s">
        <v>44</v>
      </c>
      <c r="O195" s="100"/>
      <c r="P195" s="273">
        <f>O195*H195</f>
        <v>0</v>
      </c>
      <c r="Q195" s="273">
        <v>5.0000000000000002E-05</v>
      </c>
      <c r="R195" s="273">
        <f>Q195*H195</f>
        <v>0.00050805000000000002</v>
      </c>
      <c r="S195" s="273">
        <v>0</v>
      </c>
      <c r="T195" s="27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5" t="s">
        <v>121</v>
      </c>
      <c r="AT195" s="275" t="s">
        <v>194</v>
      </c>
      <c r="AU195" s="275" t="s">
        <v>91</v>
      </c>
      <c r="AY195" s="18" t="s">
        <v>191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8" t="s">
        <v>91</v>
      </c>
      <c r="BK195" s="160">
        <f>ROUND(I195*H195,2)</f>
        <v>0</v>
      </c>
      <c r="BL195" s="18" t="s">
        <v>121</v>
      </c>
      <c r="BM195" s="275" t="s">
        <v>638</v>
      </c>
    </row>
    <row r="196" s="13" customFormat="1">
      <c r="A196" s="13"/>
      <c r="B196" s="276"/>
      <c r="C196" s="277"/>
      <c r="D196" s="278" t="s">
        <v>200</v>
      </c>
      <c r="E196" s="279" t="s">
        <v>1</v>
      </c>
      <c r="F196" s="280" t="s">
        <v>639</v>
      </c>
      <c r="G196" s="277"/>
      <c r="H196" s="281">
        <v>10.161</v>
      </c>
      <c r="I196" s="282"/>
      <c r="J196" s="277"/>
      <c r="K196" s="277"/>
      <c r="L196" s="283"/>
      <c r="M196" s="284"/>
      <c r="N196" s="285"/>
      <c r="O196" s="285"/>
      <c r="P196" s="285"/>
      <c r="Q196" s="285"/>
      <c r="R196" s="285"/>
      <c r="S196" s="285"/>
      <c r="T196" s="28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7" t="s">
        <v>200</v>
      </c>
      <c r="AU196" s="287" t="s">
        <v>91</v>
      </c>
      <c r="AV196" s="13" t="s">
        <v>91</v>
      </c>
      <c r="AW196" s="13" t="s">
        <v>33</v>
      </c>
      <c r="AX196" s="13" t="s">
        <v>78</v>
      </c>
      <c r="AY196" s="287" t="s">
        <v>191</v>
      </c>
    </row>
    <row r="197" s="14" customFormat="1">
      <c r="A197" s="14"/>
      <c r="B197" s="288"/>
      <c r="C197" s="289"/>
      <c r="D197" s="278" t="s">
        <v>200</v>
      </c>
      <c r="E197" s="290" t="s">
        <v>1</v>
      </c>
      <c r="F197" s="291" t="s">
        <v>204</v>
      </c>
      <c r="G197" s="289"/>
      <c r="H197" s="292">
        <v>10.161</v>
      </c>
      <c r="I197" s="293"/>
      <c r="J197" s="289"/>
      <c r="K197" s="289"/>
      <c r="L197" s="294"/>
      <c r="M197" s="295"/>
      <c r="N197" s="296"/>
      <c r="O197" s="296"/>
      <c r="P197" s="296"/>
      <c r="Q197" s="296"/>
      <c r="R197" s="296"/>
      <c r="S197" s="296"/>
      <c r="T197" s="29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98" t="s">
        <v>200</v>
      </c>
      <c r="AU197" s="298" t="s">
        <v>91</v>
      </c>
      <c r="AV197" s="14" t="s">
        <v>121</v>
      </c>
      <c r="AW197" s="14" t="s">
        <v>33</v>
      </c>
      <c r="AX197" s="14" t="s">
        <v>85</v>
      </c>
      <c r="AY197" s="298" t="s">
        <v>191</v>
      </c>
    </row>
    <row r="198" s="2" customFormat="1" ht="55.5" customHeight="1">
      <c r="A198" s="41"/>
      <c r="B198" s="42"/>
      <c r="C198" s="263" t="s">
        <v>261</v>
      </c>
      <c r="D198" s="263" t="s">
        <v>194</v>
      </c>
      <c r="E198" s="264" t="s">
        <v>640</v>
      </c>
      <c r="F198" s="265" t="s">
        <v>641</v>
      </c>
      <c r="G198" s="266" t="s">
        <v>197</v>
      </c>
      <c r="H198" s="267">
        <v>3.6749999999999998</v>
      </c>
      <c r="I198" s="268"/>
      <c r="J198" s="269">
        <f>ROUND(I198*H198,2)</f>
        <v>0</v>
      </c>
      <c r="K198" s="270"/>
      <c r="L198" s="44"/>
      <c r="M198" s="271" t="s">
        <v>1</v>
      </c>
      <c r="N198" s="272" t="s">
        <v>44</v>
      </c>
      <c r="O198" s="100"/>
      <c r="P198" s="273">
        <f>O198*H198</f>
        <v>0</v>
      </c>
      <c r="Q198" s="273">
        <v>0</v>
      </c>
      <c r="R198" s="273">
        <f>Q198*H198</f>
        <v>0</v>
      </c>
      <c r="S198" s="273">
        <v>0.26100000000000001</v>
      </c>
      <c r="T198" s="274">
        <f>S198*H198</f>
        <v>0.959175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5" t="s">
        <v>121</v>
      </c>
      <c r="AT198" s="275" t="s">
        <v>194</v>
      </c>
      <c r="AU198" s="275" t="s">
        <v>91</v>
      </c>
      <c r="AY198" s="18" t="s">
        <v>191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8" t="s">
        <v>91</v>
      </c>
      <c r="BK198" s="160">
        <f>ROUND(I198*H198,2)</f>
        <v>0</v>
      </c>
      <c r="BL198" s="18" t="s">
        <v>121</v>
      </c>
      <c r="BM198" s="275" t="s">
        <v>642</v>
      </c>
    </row>
    <row r="199" s="13" customFormat="1">
      <c r="A199" s="13"/>
      <c r="B199" s="276"/>
      <c r="C199" s="277"/>
      <c r="D199" s="278" t="s">
        <v>200</v>
      </c>
      <c r="E199" s="279" t="s">
        <v>1</v>
      </c>
      <c r="F199" s="280" t="s">
        <v>643</v>
      </c>
      <c r="G199" s="277"/>
      <c r="H199" s="281">
        <v>3.5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200</v>
      </c>
      <c r="AU199" s="287" t="s">
        <v>91</v>
      </c>
      <c r="AV199" s="13" t="s">
        <v>91</v>
      </c>
      <c r="AW199" s="13" t="s">
        <v>33</v>
      </c>
      <c r="AX199" s="13" t="s">
        <v>78</v>
      </c>
      <c r="AY199" s="287" t="s">
        <v>191</v>
      </c>
    </row>
    <row r="200" s="15" customFormat="1">
      <c r="A200" s="15"/>
      <c r="B200" s="299"/>
      <c r="C200" s="300"/>
      <c r="D200" s="278" t="s">
        <v>200</v>
      </c>
      <c r="E200" s="301" t="s">
        <v>575</v>
      </c>
      <c r="F200" s="302" t="s">
        <v>214</v>
      </c>
      <c r="G200" s="300"/>
      <c r="H200" s="303">
        <v>3.5</v>
      </c>
      <c r="I200" s="304"/>
      <c r="J200" s="300"/>
      <c r="K200" s="300"/>
      <c r="L200" s="305"/>
      <c r="M200" s="306"/>
      <c r="N200" s="307"/>
      <c r="O200" s="307"/>
      <c r="P200" s="307"/>
      <c r="Q200" s="307"/>
      <c r="R200" s="307"/>
      <c r="S200" s="307"/>
      <c r="T200" s="30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309" t="s">
        <v>200</v>
      </c>
      <c r="AU200" s="309" t="s">
        <v>91</v>
      </c>
      <c r="AV200" s="15" t="s">
        <v>209</v>
      </c>
      <c r="AW200" s="15" t="s">
        <v>33</v>
      </c>
      <c r="AX200" s="15" t="s">
        <v>78</v>
      </c>
      <c r="AY200" s="309" t="s">
        <v>191</v>
      </c>
    </row>
    <row r="201" s="13" customFormat="1">
      <c r="A201" s="13"/>
      <c r="B201" s="276"/>
      <c r="C201" s="277"/>
      <c r="D201" s="278" t="s">
        <v>200</v>
      </c>
      <c r="E201" s="279" t="s">
        <v>1</v>
      </c>
      <c r="F201" s="280" t="s">
        <v>644</v>
      </c>
      <c r="G201" s="277"/>
      <c r="H201" s="281">
        <v>0.17499999999999999</v>
      </c>
      <c r="I201" s="282"/>
      <c r="J201" s="277"/>
      <c r="K201" s="277"/>
      <c r="L201" s="283"/>
      <c r="M201" s="284"/>
      <c r="N201" s="285"/>
      <c r="O201" s="285"/>
      <c r="P201" s="285"/>
      <c r="Q201" s="285"/>
      <c r="R201" s="285"/>
      <c r="S201" s="285"/>
      <c r="T201" s="2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87" t="s">
        <v>200</v>
      </c>
      <c r="AU201" s="287" t="s">
        <v>91</v>
      </c>
      <c r="AV201" s="13" t="s">
        <v>91</v>
      </c>
      <c r="AW201" s="13" t="s">
        <v>33</v>
      </c>
      <c r="AX201" s="13" t="s">
        <v>78</v>
      </c>
      <c r="AY201" s="287" t="s">
        <v>191</v>
      </c>
    </row>
    <row r="202" s="14" customFormat="1">
      <c r="A202" s="14"/>
      <c r="B202" s="288"/>
      <c r="C202" s="289"/>
      <c r="D202" s="278" t="s">
        <v>200</v>
      </c>
      <c r="E202" s="290" t="s">
        <v>1</v>
      </c>
      <c r="F202" s="291" t="s">
        <v>204</v>
      </c>
      <c r="G202" s="289"/>
      <c r="H202" s="292">
        <v>3.6749999999999998</v>
      </c>
      <c r="I202" s="293"/>
      <c r="J202" s="289"/>
      <c r="K202" s="289"/>
      <c r="L202" s="294"/>
      <c r="M202" s="295"/>
      <c r="N202" s="296"/>
      <c r="O202" s="296"/>
      <c r="P202" s="296"/>
      <c r="Q202" s="296"/>
      <c r="R202" s="296"/>
      <c r="S202" s="296"/>
      <c r="T202" s="29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98" t="s">
        <v>200</v>
      </c>
      <c r="AU202" s="298" t="s">
        <v>91</v>
      </c>
      <c r="AV202" s="14" t="s">
        <v>121</v>
      </c>
      <c r="AW202" s="14" t="s">
        <v>33</v>
      </c>
      <c r="AX202" s="14" t="s">
        <v>85</v>
      </c>
      <c r="AY202" s="298" t="s">
        <v>191</v>
      </c>
    </row>
    <row r="203" s="2" customFormat="1" ht="37.8" customHeight="1">
      <c r="A203" s="41"/>
      <c r="B203" s="42"/>
      <c r="C203" s="263" t="s">
        <v>265</v>
      </c>
      <c r="D203" s="263" t="s">
        <v>194</v>
      </c>
      <c r="E203" s="264" t="s">
        <v>645</v>
      </c>
      <c r="F203" s="265" t="s">
        <v>646</v>
      </c>
      <c r="G203" s="266" t="s">
        <v>333</v>
      </c>
      <c r="H203" s="267">
        <v>1.165</v>
      </c>
      <c r="I203" s="268"/>
      <c r="J203" s="269">
        <f>ROUND(I203*H203,2)</f>
        <v>0</v>
      </c>
      <c r="K203" s="270"/>
      <c r="L203" s="44"/>
      <c r="M203" s="271" t="s">
        <v>1</v>
      </c>
      <c r="N203" s="272" t="s">
        <v>44</v>
      </c>
      <c r="O203" s="100"/>
      <c r="P203" s="273">
        <f>O203*H203</f>
        <v>0</v>
      </c>
      <c r="Q203" s="273">
        <v>0</v>
      </c>
      <c r="R203" s="273">
        <f>Q203*H203</f>
        <v>0</v>
      </c>
      <c r="S203" s="273">
        <v>2.2000000000000002</v>
      </c>
      <c r="T203" s="274">
        <f>S203*H203</f>
        <v>2.5630000000000002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75" t="s">
        <v>121</v>
      </c>
      <c r="AT203" s="275" t="s">
        <v>194</v>
      </c>
      <c r="AU203" s="275" t="s">
        <v>91</v>
      </c>
      <c r="AY203" s="18" t="s">
        <v>191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8" t="s">
        <v>91</v>
      </c>
      <c r="BK203" s="160">
        <f>ROUND(I203*H203,2)</f>
        <v>0</v>
      </c>
      <c r="BL203" s="18" t="s">
        <v>121</v>
      </c>
      <c r="BM203" s="275" t="s">
        <v>647</v>
      </c>
    </row>
    <row r="204" s="13" customFormat="1">
      <c r="A204" s="13"/>
      <c r="B204" s="276"/>
      <c r="C204" s="277"/>
      <c r="D204" s="278" t="s">
        <v>200</v>
      </c>
      <c r="E204" s="279" t="s">
        <v>1</v>
      </c>
      <c r="F204" s="280" t="s">
        <v>648</v>
      </c>
      <c r="G204" s="277"/>
      <c r="H204" s="281">
        <v>0.90000000000000002</v>
      </c>
      <c r="I204" s="282"/>
      <c r="J204" s="277"/>
      <c r="K204" s="277"/>
      <c r="L204" s="283"/>
      <c r="M204" s="284"/>
      <c r="N204" s="285"/>
      <c r="O204" s="285"/>
      <c r="P204" s="285"/>
      <c r="Q204" s="285"/>
      <c r="R204" s="285"/>
      <c r="S204" s="285"/>
      <c r="T204" s="28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7" t="s">
        <v>200</v>
      </c>
      <c r="AU204" s="287" t="s">
        <v>91</v>
      </c>
      <c r="AV204" s="13" t="s">
        <v>91</v>
      </c>
      <c r="AW204" s="13" t="s">
        <v>33</v>
      </c>
      <c r="AX204" s="13" t="s">
        <v>78</v>
      </c>
      <c r="AY204" s="287" t="s">
        <v>191</v>
      </c>
    </row>
    <row r="205" s="13" customFormat="1">
      <c r="A205" s="13"/>
      <c r="B205" s="276"/>
      <c r="C205" s="277"/>
      <c r="D205" s="278" t="s">
        <v>200</v>
      </c>
      <c r="E205" s="279" t="s">
        <v>1</v>
      </c>
      <c r="F205" s="280" t="s">
        <v>649</v>
      </c>
      <c r="G205" s="277"/>
      <c r="H205" s="281">
        <v>0.26500000000000001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200</v>
      </c>
      <c r="AU205" s="287" t="s">
        <v>91</v>
      </c>
      <c r="AV205" s="13" t="s">
        <v>91</v>
      </c>
      <c r="AW205" s="13" t="s">
        <v>33</v>
      </c>
      <c r="AX205" s="13" t="s">
        <v>78</v>
      </c>
      <c r="AY205" s="287" t="s">
        <v>191</v>
      </c>
    </row>
    <row r="206" s="14" customFormat="1">
      <c r="A206" s="14"/>
      <c r="B206" s="288"/>
      <c r="C206" s="289"/>
      <c r="D206" s="278" t="s">
        <v>200</v>
      </c>
      <c r="E206" s="290" t="s">
        <v>571</v>
      </c>
      <c r="F206" s="291" t="s">
        <v>204</v>
      </c>
      <c r="G206" s="289"/>
      <c r="H206" s="292">
        <v>1.165</v>
      </c>
      <c r="I206" s="293"/>
      <c r="J206" s="289"/>
      <c r="K206" s="289"/>
      <c r="L206" s="294"/>
      <c r="M206" s="295"/>
      <c r="N206" s="296"/>
      <c r="O206" s="296"/>
      <c r="P206" s="296"/>
      <c r="Q206" s="296"/>
      <c r="R206" s="296"/>
      <c r="S206" s="296"/>
      <c r="T206" s="29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98" t="s">
        <v>200</v>
      </c>
      <c r="AU206" s="298" t="s">
        <v>91</v>
      </c>
      <c r="AV206" s="14" t="s">
        <v>121</v>
      </c>
      <c r="AW206" s="14" t="s">
        <v>33</v>
      </c>
      <c r="AX206" s="14" t="s">
        <v>85</v>
      </c>
      <c r="AY206" s="298" t="s">
        <v>191</v>
      </c>
    </row>
    <row r="207" s="2" customFormat="1" ht="33" customHeight="1">
      <c r="A207" s="41"/>
      <c r="B207" s="42"/>
      <c r="C207" s="263" t="s">
        <v>271</v>
      </c>
      <c r="D207" s="263" t="s">
        <v>194</v>
      </c>
      <c r="E207" s="264" t="s">
        <v>650</v>
      </c>
      <c r="F207" s="265" t="s">
        <v>651</v>
      </c>
      <c r="G207" s="266" t="s">
        <v>197</v>
      </c>
      <c r="H207" s="267">
        <v>8.8360000000000003</v>
      </c>
      <c r="I207" s="268"/>
      <c r="J207" s="269">
        <f>ROUND(I207*H207,2)</f>
        <v>0</v>
      </c>
      <c r="K207" s="270"/>
      <c r="L207" s="44"/>
      <c r="M207" s="271" t="s">
        <v>1</v>
      </c>
      <c r="N207" s="272" t="s">
        <v>44</v>
      </c>
      <c r="O207" s="100"/>
      <c r="P207" s="273">
        <f>O207*H207</f>
        <v>0</v>
      </c>
      <c r="Q207" s="273">
        <v>0</v>
      </c>
      <c r="R207" s="273">
        <f>Q207*H207</f>
        <v>0</v>
      </c>
      <c r="S207" s="273">
        <v>0.02</v>
      </c>
      <c r="T207" s="274">
        <f>S207*H207</f>
        <v>0.17672000000000002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5" t="s">
        <v>121</v>
      </c>
      <c r="AT207" s="275" t="s">
        <v>194</v>
      </c>
      <c r="AU207" s="275" t="s">
        <v>91</v>
      </c>
      <c r="AY207" s="18" t="s">
        <v>191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8" t="s">
        <v>91</v>
      </c>
      <c r="BK207" s="160">
        <f>ROUND(I207*H207,2)</f>
        <v>0</v>
      </c>
      <c r="BL207" s="18" t="s">
        <v>121</v>
      </c>
      <c r="BM207" s="275" t="s">
        <v>652</v>
      </c>
    </row>
    <row r="208" s="13" customFormat="1">
      <c r="A208" s="13"/>
      <c r="B208" s="276"/>
      <c r="C208" s="277"/>
      <c r="D208" s="278" t="s">
        <v>200</v>
      </c>
      <c r="E208" s="279" t="s">
        <v>1</v>
      </c>
      <c r="F208" s="280" t="s">
        <v>653</v>
      </c>
      <c r="G208" s="277"/>
      <c r="H208" s="281">
        <v>8.4149999999999991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200</v>
      </c>
      <c r="AU208" s="287" t="s">
        <v>91</v>
      </c>
      <c r="AV208" s="13" t="s">
        <v>91</v>
      </c>
      <c r="AW208" s="13" t="s">
        <v>33</v>
      </c>
      <c r="AX208" s="13" t="s">
        <v>78</v>
      </c>
      <c r="AY208" s="287" t="s">
        <v>191</v>
      </c>
    </row>
    <row r="209" s="15" customFormat="1">
      <c r="A209" s="15"/>
      <c r="B209" s="299"/>
      <c r="C209" s="300"/>
      <c r="D209" s="278" t="s">
        <v>200</v>
      </c>
      <c r="E209" s="301" t="s">
        <v>577</v>
      </c>
      <c r="F209" s="302" t="s">
        <v>214</v>
      </c>
      <c r="G209" s="300"/>
      <c r="H209" s="303">
        <v>8.4149999999999991</v>
      </c>
      <c r="I209" s="304"/>
      <c r="J209" s="300"/>
      <c r="K209" s="300"/>
      <c r="L209" s="305"/>
      <c r="M209" s="306"/>
      <c r="N209" s="307"/>
      <c r="O209" s="307"/>
      <c r="P209" s="307"/>
      <c r="Q209" s="307"/>
      <c r="R209" s="307"/>
      <c r="S209" s="307"/>
      <c r="T209" s="30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309" t="s">
        <v>200</v>
      </c>
      <c r="AU209" s="309" t="s">
        <v>91</v>
      </c>
      <c r="AV209" s="15" t="s">
        <v>209</v>
      </c>
      <c r="AW209" s="15" t="s">
        <v>33</v>
      </c>
      <c r="AX209" s="15" t="s">
        <v>78</v>
      </c>
      <c r="AY209" s="309" t="s">
        <v>191</v>
      </c>
    </row>
    <row r="210" s="13" customFormat="1">
      <c r="A210" s="13"/>
      <c r="B210" s="276"/>
      <c r="C210" s="277"/>
      <c r="D210" s="278" t="s">
        <v>200</v>
      </c>
      <c r="E210" s="279" t="s">
        <v>1</v>
      </c>
      <c r="F210" s="280" t="s">
        <v>654</v>
      </c>
      <c r="G210" s="277"/>
      <c r="H210" s="281">
        <v>0.42099999999999999</v>
      </c>
      <c r="I210" s="282"/>
      <c r="J210" s="277"/>
      <c r="K210" s="277"/>
      <c r="L210" s="283"/>
      <c r="M210" s="284"/>
      <c r="N210" s="285"/>
      <c r="O210" s="285"/>
      <c r="P210" s="285"/>
      <c r="Q210" s="285"/>
      <c r="R210" s="285"/>
      <c r="S210" s="285"/>
      <c r="T210" s="28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7" t="s">
        <v>200</v>
      </c>
      <c r="AU210" s="287" t="s">
        <v>91</v>
      </c>
      <c r="AV210" s="13" t="s">
        <v>91</v>
      </c>
      <c r="AW210" s="13" t="s">
        <v>33</v>
      </c>
      <c r="AX210" s="13" t="s">
        <v>78</v>
      </c>
      <c r="AY210" s="287" t="s">
        <v>191</v>
      </c>
    </row>
    <row r="211" s="14" customFormat="1">
      <c r="A211" s="14"/>
      <c r="B211" s="288"/>
      <c r="C211" s="289"/>
      <c r="D211" s="278" t="s">
        <v>200</v>
      </c>
      <c r="E211" s="290" t="s">
        <v>573</v>
      </c>
      <c r="F211" s="291" t="s">
        <v>204</v>
      </c>
      <c r="G211" s="289"/>
      <c r="H211" s="292">
        <v>8.8360000000000003</v>
      </c>
      <c r="I211" s="293"/>
      <c r="J211" s="289"/>
      <c r="K211" s="289"/>
      <c r="L211" s="294"/>
      <c r="M211" s="295"/>
      <c r="N211" s="296"/>
      <c r="O211" s="296"/>
      <c r="P211" s="296"/>
      <c r="Q211" s="296"/>
      <c r="R211" s="296"/>
      <c r="S211" s="296"/>
      <c r="T211" s="29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98" t="s">
        <v>200</v>
      </c>
      <c r="AU211" s="298" t="s">
        <v>91</v>
      </c>
      <c r="AV211" s="14" t="s">
        <v>121</v>
      </c>
      <c r="AW211" s="14" t="s">
        <v>33</v>
      </c>
      <c r="AX211" s="14" t="s">
        <v>85</v>
      </c>
      <c r="AY211" s="298" t="s">
        <v>191</v>
      </c>
    </row>
    <row r="212" s="2" customFormat="1" ht="24.15" customHeight="1">
      <c r="A212" s="41"/>
      <c r="B212" s="42"/>
      <c r="C212" s="263" t="s">
        <v>279</v>
      </c>
      <c r="D212" s="263" t="s">
        <v>194</v>
      </c>
      <c r="E212" s="264" t="s">
        <v>655</v>
      </c>
      <c r="F212" s="265" t="s">
        <v>656</v>
      </c>
      <c r="G212" s="266" t="s">
        <v>231</v>
      </c>
      <c r="H212" s="267">
        <v>2</v>
      </c>
      <c r="I212" s="268"/>
      <c r="J212" s="269">
        <f>ROUND(I212*H212,2)</f>
        <v>0</v>
      </c>
      <c r="K212" s="270"/>
      <c r="L212" s="44"/>
      <c r="M212" s="271" t="s">
        <v>1</v>
      </c>
      <c r="N212" s="272" t="s">
        <v>44</v>
      </c>
      <c r="O212" s="100"/>
      <c r="P212" s="273">
        <f>O212*H212</f>
        <v>0</v>
      </c>
      <c r="Q212" s="273">
        <v>0</v>
      </c>
      <c r="R212" s="273">
        <f>Q212*H212</f>
        <v>0</v>
      </c>
      <c r="S212" s="273">
        <v>0.014</v>
      </c>
      <c r="T212" s="274">
        <f>S212*H212</f>
        <v>0.028000000000000001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5" t="s">
        <v>121</v>
      </c>
      <c r="AT212" s="275" t="s">
        <v>194</v>
      </c>
      <c r="AU212" s="275" t="s">
        <v>91</v>
      </c>
      <c r="AY212" s="18" t="s">
        <v>191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8" t="s">
        <v>91</v>
      </c>
      <c r="BK212" s="160">
        <f>ROUND(I212*H212,2)</f>
        <v>0</v>
      </c>
      <c r="BL212" s="18" t="s">
        <v>121</v>
      </c>
      <c r="BM212" s="275" t="s">
        <v>657</v>
      </c>
    </row>
    <row r="213" s="13" customFormat="1">
      <c r="A213" s="13"/>
      <c r="B213" s="276"/>
      <c r="C213" s="277"/>
      <c r="D213" s="278" t="s">
        <v>200</v>
      </c>
      <c r="E213" s="279" t="s">
        <v>1</v>
      </c>
      <c r="F213" s="280" t="s">
        <v>658</v>
      </c>
      <c r="G213" s="277"/>
      <c r="H213" s="281">
        <v>2</v>
      </c>
      <c r="I213" s="282"/>
      <c r="J213" s="277"/>
      <c r="K213" s="277"/>
      <c r="L213" s="283"/>
      <c r="M213" s="284"/>
      <c r="N213" s="285"/>
      <c r="O213" s="285"/>
      <c r="P213" s="285"/>
      <c r="Q213" s="285"/>
      <c r="R213" s="285"/>
      <c r="S213" s="285"/>
      <c r="T213" s="28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87" t="s">
        <v>200</v>
      </c>
      <c r="AU213" s="287" t="s">
        <v>91</v>
      </c>
      <c r="AV213" s="13" t="s">
        <v>91</v>
      </c>
      <c r="AW213" s="13" t="s">
        <v>33</v>
      </c>
      <c r="AX213" s="13" t="s">
        <v>78</v>
      </c>
      <c r="AY213" s="287" t="s">
        <v>191</v>
      </c>
    </row>
    <row r="214" s="14" customFormat="1">
      <c r="A214" s="14"/>
      <c r="B214" s="288"/>
      <c r="C214" s="289"/>
      <c r="D214" s="278" t="s">
        <v>200</v>
      </c>
      <c r="E214" s="290" t="s">
        <v>1</v>
      </c>
      <c r="F214" s="291" t="s">
        <v>204</v>
      </c>
      <c r="G214" s="289"/>
      <c r="H214" s="292">
        <v>2</v>
      </c>
      <c r="I214" s="293"/>
      <c r="J214" s="289"/>
      <c r="K214" s="289"/>
      <c r="L214" s="294"/>
      <c r="M214" s="295"/>
      <c r="N214" s="296"/>
      <c r="O214" s="296"/>
      <c r="P214" s="296"/>
      <c r="Q214" s="296"/>
      <c r="R214" s="296"/>
      <c r="S214" s="296"/>
      <c r="T214" s="29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98" t="s">
        <v>200</v>
      </c>
      <c r="AU214" s="298" t="s">
        <v>91</v>
      </c>
      <c r="AV214" s="14" t="s">
        <v>121</v>
      </c>
      <c r="AW214" s="14" t="s">
        <v>33</v>
      </c>
      <c r="AX214" s="14" t="s">
        <v>85</v>
      </c>
      <c r="AY214" s="298" t="s">
        <v>191</v>
      </c>
    </row>
    <row r="215" s="2" customFormat="1" ht="24.15" customHeight="1">
      <c r="A215" s="41"/>
      <c r="B215" s="42"/>
      <c r="C215" s="263" t="s">
        <v>283</v>
      </c>
      <c r="D215" s="263" t="s">
        <v>194</v>
      </c>
      <c r="E215" s="264" t="s">
        <v>659</v>
      </c>
      <c r="F215" s="265" t="s">
        <v>660</v>
      </c>
      <c r="G215" s="266" t="s">
        <v>197</v>
      </c>
      <c r="H215" s="267">
        <v>0.94499999999999995</v>
      </c>
      <c r="I215" s="268"/>
      <c r="J215" s="269">
        <f>ROUND(I215*H215,2)</f>
        <v>0</v>
      </c>
      <c r="K215" s="270"/>
      <c r="L215" s="44"/>
      <c r="M215" s="271" t="s">
        <v>1</v>
      </c>
      <c r="N215" s="272" t="s">
        <v>44</v>
      </c>
      <c r="O215" s="100"/>
      <c r="P215" s="273">
        <f>O215*H215</f>
        <v>0</v>
      </c>
      <c r="Q215" s="273">
        <v>0</v>
      </c>
      <c r="R215" s="273">
        <f>Q215*H215</f>
        <v>0</v>
      </c>
      <c r="S215" s="273">
        <v>0.073999999999999996</v>
      </c>
      <c r="T215" s="274">
        <f>S215*H215</f>
        <v>0.069929999999999992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5" t="s">
        <v>121</v>
      </c>
      <c r="AT215" s="275" t="s">
        <v>194</v>
      </c>
      <c r="AU215" s="275" t="s">
        <v>91</v>
      </c>
      <c r="AY215" s="18" t="s">
        <v>191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8" t="s">
        <v>91</v>
      </c>
      <c r="BK215" s="160">
        <f>ROUND(I215*H215,2)</f>
        <v>0</v>
      </c>
      <c r="BL215" s="18" t="s">
        <v>121</v>
      </c>
      <c r="BM215" s="275" t="s">
        <v>661</v>
      </c>
    </row>
    <row r="216" s="13" customFormat="1">
      <c r="A216" s="13"/>
      <c r="B216" s="276"/>
      <c r="C216" s="277"/>
      <c r="D216" s="278" t="s">
        <v>200</v>
      </c>
      <c r="E216" s="279" t="s">
        <v>1</v>
      </c>
      <c r="F216" s="280" t="s">
        <v>662</v>
      </c>
      <c r="G216" s="277"/>
      <c r="H216" s="281">
        <v>0.94499999999999995</v>
      </c>
      <c r="I216" s="282"/>
      <c r="J216" s="277"/>
      <c r="K216" s="277"/>
      <c r="L216" s="283"/>
      <c r="M216" s="284"/>
      <c r="N216" s="285"/>
      <c r="O216" s="285"/>
      <c r="P216" s="285"/>
      <c r="Q216" s="285"/>
      <c r="R216" s="285"/>
      <c r="S216" s="285"/>
      <c r="T216" s="2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7" t="s">
        <v>200</v>
      </c>
      <c r="AU216" s="287" t="s">
        <v>91</v>
      </c>
      <c r="AV216" s="13" t="s">
        <v>91</v>
      </c>
      <c r="AW216" s="13" t="s">
        <v>33</v>
      </c>
      <c r="AX216" s="13" t="s">
        <v>78</v>
      </c>
      <c r="AY216" s="287" t="s">
        <v>191</v>
      </c>
    </row>
    <row r="217" s="14" customFormat="1">
      <c r="A217" s="14"/>
      <c r="B217" s="288"/>
      <c r="C217" s="289"/>
      <c r="D217" s="278" t="s">
        <v>200</v>
      </c>
      <c r="E217" s="290" t="s">
        <v>1</v>
      </c>
      <c r="F217" s="291" t="s">
        <v>204</v>
      </c>
      <c r="G217" s="289"/>
      <c r="H217" s="292">
        <v>0.94499999999999995</v>
      </c>
      <c r="I217" s="293"/>
      <c r="J217" s="289"/>
      <c r="K217" s="289"/>
      <c r="L217" s="294"/>
      <c r="M217" s="295"/>
      <c r="N217" s="296"/>
      <c r="O217" s="296"/>
      <c r="P217" s="296"/>
      <c r="Q217" s="296"/>
      <c r="R217" s="296"/>
      <c r="S217" s="296"/>
      <c r="T217" s="29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8" t="s">
        <v>200</v>
      </c>
      <c r="AU217" s="298" t="s">
        <v>91</v>
      </c>
      <c r="AV217" s="14" t="s">
        <v>121</v>
      </c>
      <c r="AW217" s="14" t="s">
        <v>33</v>
      </c>
      <c r="AX217" s="14" t="s">
        <v>85</v>
      </c>
      <c r="AY217" s="298" t="s">
        <v>191</v>
      </c>
    </row>
    <row r="218" s="2" customFormat="1" ht="33" customHeight="1">
      <c r="A218" s="41"/>
      <c r="B218" s="42"/>
      <c r="C218" s="263" t="s">
        <v>287</v>
      </c>
      <c r="D218" s="263" t="s">
        <v>194</v>
      </c>
      <c r="E218" s="264" t="s">
        <v>663</v>
      </c>
      <c r="F218" s="265" t="s">
        <v>664</v>
      </c>
      <c r="G218" s="266" t="s">
        <v>231</v>
      </c>
      <c r="H218" s="267">
        <v>2</v>
      </c>
      <c r="I218" s="268"/>
      <c r="J218" s="269">
        <f>ROUND(I218*H218,2)</f>
        <v>0</v>
      </c>
      <c r="K218" s="270"/>
      <c r="L218" s="44"/>
      <c r="M218" s="271" t="s">
        <v>1</v>
      </c>
      <c r="N218" s="272" t="s">
        <v>44</v>
      </c>
      <c r="O218" s="100"/>
      <c r="P218" s="273">
        <f>O218*H218</f>
        <v>0</v>
      </c>
      <c r="Q218" s="273">
        <v>0</v>
      </c>
      <c r="R218" s="273">
        <f>Q218*H218</f>
        <v>0</v>
      </c>
      <c r="S218" s="273">
        <v>0.021999999999999999</v>
      </c>
      <c r="T218" s="274">
        <f>S218*H218</f>
        <v>0.043999999999999997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5" t="s">
        <v>121</v>
      </c>
      <c r="AT218" s="275" t="s">
        <v>194</v>
      </c>
      <c r="AU218" s="275" t="s">
        <v>91</v>
      </c>
      <c r="AY218" s="18" t="s">
        <v>191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8" t="s">
        <v>91</v>
      </c>
      <c r="BK218" s="160">
        <f>ROUND(I218*H218,2)</f>
        <v>0</v>
      </c>
      <c r="BL218" s="18" t="s">
        <v>121</v>
      </c>
      <c r="BM218" s="275" t="s">
        <v>665</v>
      </c>
    </row>
    <row r="219" s="13" customFormat="1">
      <c r="A219" s="13"/>
      <c r="B219" s="276"/>
      <c r="C219" s="277"/>
      <c r="D219" s="278" t="s">
        <v>200</v>
      </c>
      <c r="E219" s="279" t="s">
        <v>1</v>
      </c>
      <c r="F219" s="280" t="s">
        <v>666</v>
      </c>
      <c r="G219" s="277"/>
      <c r="H219" s="281">
        <v>2</v>
      </c>
      <c r="I219" s="282"/>
      <c r="J219" s="277"/>
      <c r="K219" s="277"/>
      <c r="L219" s="283"/>
      <c r="M219" s="284"/>
      <c r="N219" s="285"/>
      <c r="O219" s="285"/>
      <c r="P219" s="285"/>
      <c r="Q219" s="285"/>
      <c r="R219" s="285"/>
      <c r="S219" s="285"/>
      <c r="T219" s="2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7" t="s">
        <v>200</v>
      </c>
      <c r="AU219" s="287" t="s">
        <v>91</v>
      </c>
      <c r="AV219" s="13" t="s">
        <v>91</v>
      </c>
      <c r="AW219" s="13" t="s">
        <v>33</v>
      </c>
      <c r="AX219" s="13" t="s">
        <v>78</v>
      </c>
      <c r="AY219" s="287" t="s">
        <v>191</v>
      </c>
    </row>
    <row r="220" s="14" customFormat="1">
      <c r="A220" s="14"/>
      <c r="B220" s="288"/>
      <c r="C220" s="289"/>
      <c r="D220" s="278" t="s">
        <v>200</v>
      </c>
      <c r="E220" s="290" t="s">
        <v>1</v>
      </c>
      <c r="F220" s="291" t="s">
        <v>204</v>
      </c>
      <c r="G220" s="289"/>
      <c r="H220" s="292">
        <v>2</v>
      </c>
      <c r="I220" s="293"/>
      <c r="J220" s="289"/>
      <c r="K220" s="289"/>
      <c r="L220" s="294"/>
      <c r="M220" s="295"/>
      <c r="N220" s="296"/>
      <c r="O220" s="296"/>
      <c r="P220" s="296"/>
      <c r="Q220" s="296"/>
      <c r="R220" s="296"/>
      <c r="S220" s="296"/>
      <c r="T220" s="29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8" t="s">
        <v>200</v>
      </c>
      <c r="AU220" s="298" t="s">
        <v>91</v>
      </c>
      <c r="AV220" s="14" t="s">
        <v>121</v>
      </c>
      <c r="AW220" s="14" t="s">
        <v>33</v>
      </c>
      <c r="AX220" s="14" t="s">
        <v>85</v>
      </c>
      <c r="AY220" s="298" t="s">
        <v>191</v>
      </c>
    </row>
    <row r="221" s="2" customFormat="1" ht="24.15" customHeight="1">
      <c r="A221" s="41"/>
      <c r="B221" s="42"/>
      <c r="C221" s="263" t="s">
        <v>291</v>
      </c>
      <c r="D221" s="263" t="s">
        <v>194</v>
      </c>
      <c r="E221" s="264" t="s">
        <v>667</v>
      </c>
      <c r="F221" s="265" t="s">
        <v>668</v>
      </c>
      <c r="G221" s="266" t="s">
        <v>669</v>
      </c>
      <c r="H221" s="267">
        <v>3</v>
      </c>
      <c r="I221" s="268"/>
      <c r="J221" s="269">
        <f>ROUND(I221*H221,2)</f>
        <v>0</v>
      </c>
      <c r="K221" s="270"/>
      <c r="L221" s="44"/>
      <c r="M221" s="271" t="s">
        <v>1</v>
      </c>
      <c r="N221" s="272" t="s">
        <v>44</v>
      </c>
      <c r="O221" s="100"/>
      <c r="P221" s="273">
        <f>O221*H221</f>
        <v>0</v>
      </c>
      <c r="Q221" s="273">
        <v>0</v>
      </c>
      <c r="R221" s="273">
        <f>Q221*H221</f>
        <v>0</v>
      </c>
      <c r="S221" s="273">
        <v>0</v>
      </c>
      <c r="T221" s="274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5" t="s">
        <v>121</v>
      </c>
      <c r="AT221" s="275" t="s">
        <v>194</v>
      </c>
      <c r="AU221" s="275" t="s">
        <v>91</v>
      </c>
      <c r="AY221" s="18" t="s">
        <v>191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8" t="s">
        <v>91</v>
      </c>
      <c r="BK221" s="160">
        <f>ROUND(I221*H221,2)</f>
        <v>0</v>
      </c>
      <c r="BL221" s="18" t="s">
        <v>121</v>
      </c>
      <c r="BM221" s="275" t="s">
        <v>670</v>
      </c>
    </row>
    <row r="222" s="2" customFormat="1" ht="21.75" customHeight="1">
      <c r="A222" s="41"/>
      <c r="B222" s="42"/>
      <c r="C222" s="263" t="s">
        <v>297</v>
      </c>
      <c r="D222" s="263" t="s">
        <v>194</v>
      </c>
      <c r="E222" s="264" t="s">
        <v>671</v>
      </c>
      <c r="F222" s="265" t="s">
        <v>672</v>
      </c>
      <c r="G222" s="266" t="s">
        <v>393</v>
      </c>
      <c r="H222" s="267">
        <v>50</v>
      </c>
      <c r="I222" s="268"/>
      <c r="J222" s="269">
        <f>ROUND(I222*H222,2)</f>
        <v>0</v>
      </c>
      <c r="K222" s="270"/>
      <c r="L222" s="44"/>
      <c r="M222" s="271" t="s">
        <v>1</v>
      </c>
      <c r="N222" s="272" t="s">
        <v>44</v>
      </c>
      <c r="O222" s="100"/>
      <c r="P222" s="273">
        <f>O222*H222</f>
        <v>0</v>
      </c>
      <c r="Q222" s="273">
        <v>0</v>
      </c>
      <c r="R222" s="273">
        <f>Q222*H222</f>
        <v>0</v>
      </c>
      <c r="S222" s="273">
        <v>0</v>
      </c>
      <c r="T222" s="274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75" t="s">
        <v>121</v>
      </c>
      <c r="AT222" s="275" t="s">
        <v>194</v>
      </c>
      <c r="AU222" s="275" t="s">
        <v>91</v>
      </c>
      <c r="AY222" s="18" t="s">
        <v>191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8" t="s">
        <v>91</v>
      </c>
      <c r="BK222" s="160">
        <f>ROUND(I222*H222,2)</f>
        <v>0</v>
      </c>
      <c r="BL222" s="18" t="s">
        <v>121</v>
      </c>
      <c r="BM222" s="275" t="s">
        <v>673</v>
      </c>
    </row>
    <row r="223" s="2" customFormat="1" ht="24.15" customHeight="1">
      <c r="A223" s="41"/>
      <c r="B223" s="42"/>
      <c r="C223" s="263" t="s">
        <v>301</v>
      </c>
      <c r="D223" s="263" t="s">
        <v>194</v>
      </c>
      <c r="E223" s="264" t="s">
        <v>674</v>
      </c>
      <c r="F223" s="265" t="s">
        <v>675</v>
      </c>
      <c r="G223" s="266" t="s">
        <v>393</v>
      </c>
      <c r="H223" s="267">
        <v>8</v>
      </c>
      <c r="I223" s="268"/>
      <c r="J223" s="269">
        <f>ROUND(I223*H223,2)</f>
        <v>0</v>
      </c>
      <c r="K223" s="270"/>
      <c r="L223" s="44"/>
      <c r="M223" s="271" t="s">
        <v>1</v>
      </c>
      <c r="N223" s="272" t="s">
        <v>44</v>
      </c>
      <c r="O223" s="100"/>
      <c r="P223" s="273">
        <f>O223*H223</f>
        <v>0</v>
      </c>
      <c r="Q223" s="273">
        <v>0.00020000000000000001</v>
      </c>
      <c r="R223" s="273">
        <f>Q223*H223</f>
        <v>0.0016000000000000001</v>
      </c>
      <c r="S223" s="273">
        <v>0</v>
      </c>
      <c r="T223" s="274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5" t="s">
        <v>121</v>
      </c>
      <c r="AT223" s="275" t="s">
        <v>194</v>
      </c>
      <c r="AU223" s="275" t="s">
        <v>91</v>
      </c>
      <c r="AY223" s="18" t="s">
        <v>191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8" t="s">
        <v>91</v>
      </c>
      <c r="BK223" s="160">
        <f>ROUND(I223*H223,2)</f>
        <v>0</v>
      </c>
      <c r="BL223" s="18" t="s">
        <v>121</v>
      </c>
      <c r="BM223" s="275" t="s">
        <v>676</v>
      </c>
    </row>
    <row r="224" s="13" customFormat="1">
      <c r="A224" s="13"/>
      <c r="B224" s="276"/>
      <c r="C224" s="277"/>
      <c r="D224" s="278" t="s">
        <v>200</v>
      </c>
      <c r="E224" s="279" t="s">
        <v>1</v>
      </c>
      <c r="F224" s="280" t="s">
        <v>677</v>
      </c>
      <c r="G224" s="277"/>
      <c r="H224" s="281">
        <v>8</v>
      </c>
      <c r="I224" s="282"/>
      <c r="J224" s="277"/>
      <c r="K224" s="277"/>
      <c r="L224" s="283"/>
      <c r="M224" s="284"/>
      <c r="N224" s="285"/>
      <c r="O224" s="285"/>
      <c r="P224" s="285"/>
      <c r="Q224" s="285"/>
      <c r="R224" s="285"/>
      <c r="S224" s="285"/>
      <c r="T224" s="2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7" t="s">
        <v>200</v>
      </c>
      <c r="AU224" s="287" t="s">
        <v>91</v>
      </c>
      <c r="AV224" s="13" t="s">
        <v>91</v>
      </c>
      <c r="AW224" s="13" t="s">
        <v>33</v>
      </c>
      <c r="AX224" s="13" t="s">
        <v>78</v>
      </c>
      <c r="AY224" s="287" t="s">
        <v>191</v>
      </c>
    </row>
    <row r="225" s="14" customFormat="1">
      <c r="A225" s="14"/>
      <c r="B225" s="288"/>
      <c r="C225" s="289"/>
      <c r="D225" s="278" t="s">
        <v>200</v>
      </c>
      <c r="E225" s="290" t="s">
        <v>1</v>
      </c>
      <c r="F225" s="291" t="s">
        <v>204</v>
      </c>
      <c r="G225" s="289"/>
      <c r="H225" s="292">
        <v>8</v>
      </c>
      <c r="I225" s="293"/>
      <c r="J225" s="289"/>
      <c r="K225" s="289"/>
      <c r="L225" s="294"/>
      <c r="M225" s="295"/>
      <c r="N225" s="296"/>
      <c r="O225" s="296"/>
      <c r="P225" s="296"/>
      <c r="Q225" s="296"/>
      <c r="R225" s="296"/>
      <c r="S225" s="296"/>
      <c r="T225" s="29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98" t="s">
        <v>200</v>
      </c>
      <c r="AU225" s="298" t="s">
        <v>91</v>
      </c>
      <c r="AV225" s="14" t="s">
        <v>121</v>
      </c>
      <c r="AW225" s="14" t="s">
        <v>33</v>
      </c>
      <c r="AX225" s="14" t="s">
        <v>85</v>
      </c>
      <c r="AY225" s="298" t="s">
        <v>191</v>
      </c>
    </row>
    <row r="226" s="2" customFormat="1" ht="33" customHeight="1">
      <c r="A226" s="41"/>
      <c r="B226" s="42"/>
      <c r="C226" s="263" t="s">
        <v>7</v>
      </c>
      <c r="D226" s="263" t="s">
        <v>194</v>
      </c>
      <c r="E226" s="264" t="s">
        <v>678</v>
      </c>
      <c r="F226" s="265" t="s">
        <v>679</v>
      </c>
      <c r="G226" s="266" t="s">
        <v>197</v>
      </c>
      <c r="H226" s="267">
        <v>26.396999999999998</v>
      </c>
      <c r="I226" s="268"/>
      <c r="J226" s="269">
        <f>ROUND(I226*H226,2)</f>
        <v>0</v>
      </c>
      <c r="K226" s="270"/>
      <c r="L226" s="44"/>
      <c r="M226" s="271" t="s">
        <v>1</v>
      </c>
      <c r="N226" s="272" t="s">
        <v>44</v>
      </c>
      <c r="O226" s="100"/>
      <c r="P226" s="273">
        <f>O226*H226</f>
        <v>0</v>
      </c>
      <c r="Q226" s="273">
        <v>0</v>
      </c>
      <c r="R226" s="273">
        <f>Q226*H226</f>
        <v>0</v>
      </c>
      <c r="S226" s="273">
        <v>0.0040000000000000001</v>
      </c>
      <c r="T226" s="274">
        <f>S226*H226</f>
        <v>0.105588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5" t="s">
        <v>121</v>
      </c>
      <c r="AT226" s="275" t="s">
        <v>194</v>
      </c>
      <c r="AU226" s="275" t="s">
        <v>91</v>
      </c>
      <c r="AY226" s="18" t="s">
        <v>191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8" t="s">
        <v>91</v>
      </c>
      <c r="BK226" s="160">
        <f>ROUND(I226*H226,2)</f>
        <v>0</v>
      </c>
      <c r="BL226" s="18" t="s">
        <v>121</v>
      </c>
      <c r="BM226" s="275" t="s">
        <v>680</v>
      </c>
    </row>
    <row r="227" s="13" customFormat="1">
      <c r="A227" s="13"/>
      <c r="B227" s="276"/>
      <c r="C227" s="277"/>
      <c r="D227" s="278" t="s">
        <v>200</v>
      </c>
      <c r="E227" s="279" t="s">
        <v>1</v>
      </c>
      <c r="F227" s="280" t="s">
        <v>681</v>
      </c>
      <c r="G227" s="277"/>
      <c r="H227" s="281">
        <v>26.396999999999998</v>
      </c>
      <c r="I227" s="282"/>
      <c r="J227" s="277"/>
      <c r="K227" s="277"/>
      <c r="L227" s="283"/>
      <c r="M227" s="284"/>
      <c r="N227" s="285"/>
      <c r="O227" s="285"/>
      <c r="P227" s="285"/>
      <c r="Q227" s="285"/>
      <c r="R227" s="285"/>
      <c r="S227" s="285"/>
      <c r="T227" s="28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7" t="s">
        <v>200</v>
      </c>
      <c r="AU227" s="287" t="s">
        <v>91</v>
      </c>
      <c r="AV227" s="13" t="s">
        <v>91</v>
      </c>
      <c r="AW227" s="13" t="s">
        <v>33</v>
      </c>
      <c r="AX227" s="13" t="s">
        <v>78</v>
      </c>
      <c r="AY227" s="287" t="s">
        <v>191</v>
      </c>
    </row>
    <row r="228" s="14" customFormat="1">
      <c r="A228" s="14"/>
      <c r="B228" s="288"/>
      <c r="C228" s="289"/>
      <c r="D228" s="278" t="s">
        <v>200</v>
      </c>
      <c r="E228" s="290" t="s">
        <v>568</v>
      </c>
      <c r="F228" s="291" t="s">
        <v>204</v>
      </c>
      <c r="G228" s="289"/>
      <c r="H228" s="292">
        <v>26.396999999999998</v>
      </c>
      <c r="I228" s="293"/>
      <c r="J228" s="289"/>
      <c r="K228" s="289"/>
      <c r="L228" s="294"/>
      <c r="M228" s="295"/>
      <c r="N228" s="296"/>
      <c r="O228" s="296"/>
      <c r="P228" s="296"/>
      <c r="Q228" s="296"/>
      <c r="R228" s="296"/>
      <c r="S228" s="296"/>
      <c r="T228" s="29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8" t="s">
        <v>200</v>
      </c>
      <c r="AU228" s="298" t="s">
        <v>91</v>
      </c>
      <c r="AV228" s="14" t="s">
        <v>121</v>
      </c>
      <c r="AW228" s="14" t="s">
        <v>33</v>
      </c>
      <c r="AX228" s="14" t="s">
        <v>85</v>
      </c>
      <c r="AY228" s="298" t="s">
        <v>191</v>
      </c>
    </row>
    <row r="229" s="2" customFormat="1" ht="37.8" customHeight="1">
      <c r="A229" s="41"/>
      <c r="B229" s="42"/>
      <c r="C229" s="263" t="s">
        <v>311</v>
      </c>
      <c r="D229" s="263" t="s">
        <v>194</v>
      </c>
      <c r="E229" s="264" t="s">
        <v>682</v>
      </c>
      <c r="F229" s="265" t="s">
        <v>683</v>
      </c>
      <c r="G229" s="266" t="s">
        <v>197</v>
      </c>
      <c r="H229" s="267">
        <v>22.785</v>
      </c>
      <c r="I229" s="268"/>
      <c r="J229" s="269">
        <f>ROUND(I229*H229,2)</f>
        <v>0</v>
      </c>
      <c r="K229" s="270"/>
      <c r="L229" s="44"/>
      <c r="M229" s="271" t="s">
        <v>1</v>
      </c>
      <c r="N229" s="272" t="s">
        <v>44</v>
      </c>
      <c r="O229" s="100"/>
      <c r="P229" s="273">
        <f>O229*H229</f>
        <v>0</v>
      </c>
      <c r="Q229" s="273">
        <v>0</v>
      </c>
      <c r="R229" s="273">
        <f>Q229*H229</f>
        <v>0</v>
      </c>
      <c r="S229" s="273">
        <v>0.068000000000000005</v>
      </c>
      <c r="T229" s="274">
        <f>S229*H229</f>
        <v>1.5493800000000002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5" t="s">
        <v>121</v>
      </c>
      <c r="AT229" s="275" t="s">
        <v>194</v>
      </c>
      <c r="AU229" s="275" t="s">
        <v>91</v>
      </c>
      <c r="AY229" s="18" t="s">
        <v>191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8" t="s">
        <v>91</v>
      </c>
      <c r="BK229" s="160">
        <f>ROUND(I229*H229,2)</f>
        <v>0</v>
      </c>
      <c r="BL229" s="18" t="s">
        <v>121</v>
      </c>
      <c r="BM229" s="275" t="s">
        <v>684</v>
      </c>
    </row>
    <row r="230" s="13" customFormat="1">
      <c r="A230" s="13"/>
      <c r="B230" s="276"/>
      <c r="C230" s="277"/>
      <c r="D230" s="278" t="s">
        <v>200</v>
      </c>
      <c r="E230" s="279" t="s">
        <v>1</v>
      </c>
      <c r="F230" s="280" t="s">
        <v>685</v>
      </c>
      <c r="G230" s="277"/>
      <c r="H230" s="281">
        <v>21.699999999999999</v>
      </c>
      <c r="I230" s="282"/>
      <c r="J230" s="277"/>
      <c r="K230" s="277"/>
      <c r="L230" s="283"/>
      <c r="M230" s="284"/>
      <c r="N230" s="285"/>
      <c r="O230" s="285"/>
      <c r="P230" s="285"/>
      <c r="Q230" s="285"/>
      <c r="R230" s="285"/>
      <c r="S230" s="285"/>
      <c r="T230" s="28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7" t="s">
        <v>200</v>
      </c>
      <c r="AU230" s="287" t="s">
        <v>91</v>
      </c>
      <c r="AV230" s="13" t="s">
        <v>91</v>
      </c>
      <c r="AW230" s="13" t="s">
        <v>33</v>
      </c>
      <c r="AX230" s="13" t="s">
        <v>78</v>
      </c>
      <c r="AY230" s="287" t="s">
        <v>191</v>
      </c>
    </row>
    <row r="231" s="15" customFormat="1">
      <c r="A231" s="15"/>
      <c r="B231" s="299"/>
      <c r="C231" s="300"/>
      <c r="D231" s="278" t="s">
        <v>200</v>
      </c>
      <c r="E231" s="301" t="s">
        <v>579</v>
      </c>
      <c r="F231" s="302" t="s">
        <v>214</v>
      </c>
      <c r="G231" s="300"/>
      <c r="H231" s="303">
        <v>21.699999999999999</v>
      </c>
      <c r="I231" s="304"/>
      <c r="J231" s="300"/>
      <c r="K231" s="300"/>
      <c r="L231" s="305"/>
      <c r="M231" s="306"/>
      <c r="N231" s="307"/>
      <c r="O231" s="307"/>
      <c r="P231" s="307"/>
      <c r="Q231" s="307"/>
      <c r="R231" s="307"/>
      <c r="S231" s="307"/>
      <c r="T231" s="30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309" t="s">
        <v>200</v>
      </c>
      <c r="AU231" s="309" t="s">
        <v>91</v>
      </c>
      <c r="AV231" s="15" t="s">
        <v>209</v>
      </c>
      <c r="AW231" s="15" t="s">
        <v>33</v>
      </c>
      <c r="AX231" s="15" t="s">
        <v>78</v>
      </c>
      <c r="AY231" s="309" t="s">
        <v>191</v>
      </c>
    </row>
    <row r="232" s="13" customFormat="1">
      <c r="A232" s="13"/>
      <c r="B232" s="276"/>
      <c r="C232" s="277"/>
      <c r="D232" s="278" t="s">
        <v>200</v>
      </c>
      <c r="E232" s="279" t="s">
        <v>1</v>
      </c>
      <c r="F232" s="280" t="s">
        <v>686</v>
      </c>
      <c r="G232" s="277"/>
      <c r="H232" s="281">
        <v>1.085</v>
      </c>
      <c r="I232" s="282"/>
      <c r="J232" s="277"/>
      <c r="K232" s="277"/>
      <c r="L232" s="283"/>
      <c r="M232" s="284"/>
      <c r="N232" s="285"/>
      <c r="O232" s="285"/>
      <c r="P232" s="285"/>
      <c r="Q232" s="285"/>
      <c r="R232" s="285"/>
      <c r="S232" s="285"/>
      <c r="T232" s="2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7" t="s">
        <v>200</v>
      </c>
      <c r="AU232" s="287" t="s">
        <v>91</v>
      </c>
      <c r="AV232" s="13" t="s">
        <v>91</v>
      </c>
      <c r="AW232" s="13" t="s">
        <v>33</v>
      </c>
      <c r="AX232" s="13" t="s">
        <v>78</v>
      </c>
      <c r="AY232" s="287" t="s">
        <v>191</v>
      </c>
    </row>
    <row r="233" s="14" customFormat="1">
      <c r="A233" s="14"/>
      <c r="B233" s="288"/>
      <c r="C233" s="289"/>
      <c r="D233" s="278" t="s">
        <v>200</v>
      </c>
      <c r="E233" s="290" t="s">
        <v>687</v>
      </c>
      <c r="F233" s="291" t="s">
        <v>204</v>
      </c>
      <c r="G233" s="289"/>
      <c r="H233" s="292">
        <v>22.785</v>
      </c>
      <c r="I233" s="293"/>
      <c r="J233" s="289"/>
      <c r="K233" s="289"/>
      <c r="L233" s="294"/>
      <c r="M233" s="295"/>
      <c r="N233" s="296"/>
      <c r="O233" s="296"/>
      <c r="P233" s="296"/>
      <c r="Q233" s="296"/>
      <c r="R233" s="296"/>
      <c r="S233" s="296"/>
      <c r="T233" s="29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8" t="s">
        <v>200</v>
      </c>
      <c r="AU233" s="298" t="s">
        <v>91</v>
      </c>
      <c r="AV233" s="14" t="s">
        <v>121</v>
      </c>
      <c r="AW233" s="14" t="s">
        <v>33</v>
      </c>
      <c r="AX233" s="14" t="s">
        <v>85</v>
      </c>
      <c r="AY233" s="298" t="s">
        <v>191</v>
      </c>
    </row>
    <row r="234" s="2" customFormat="1" ht="21.75" customHeight="1">
      <c r="A234" s="41"/>
      <c r="B234" s="42"/>
      <c r="C234" s="263" t="s">
        <v>315</v>
      </c>
      <c r="D234" s="263" t="s">
        <v>194</v>
      </c>
      <c r="E234" s="264" t="s">
        <v>236</v>
      </c>
      <c r="F234" s="265" t="s">
        <v>237</v>
      </c>
      <c r="G234" s="266" t="s">
        <v>238</v>
      </c>
      <c r="H234" s="267">
        <v>6.0229999999999997</v>
      </c>
      <c r="I234" s="268"/>
      <c r="J234" s="269">
        <f>ROUND(I234*H234,2)</f>
        <v>0</v>
      </c>
      <c r="K234" s="270"/>
      <c r="L234" s="44"/>
      <c r="M234" s="271" t="s">
        <v>1</v>
      </c>
      <c r="N234" s="272" t="s">
        <v>44</v>
      </c>
      <c r="O234" s="100"/>
      <c r="P234" s="273">
        <f>O234*H234</f>
        <v>0</v>
      </c>
      <c r="Q234" s="273">
        <v>0</v>
      </c>
      <c r="R234" s="273">
        <f>Q234*H234</f>
        <v>0</v>
      </c>
      <c r="S234" s="273">
        <v>0</v>
      </c>
      <c r="T234" s="274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75" t="s">
        <v>121</v>
      </c>
      <c r="AT234" s="275" t="s">
        <v>194</v>
      </c>
      <c r="AU234" s="275" t="s">
        <v>91</v>
      </c>
      <c r="AY234" s="18" t="s">
        <v>191</v>
      </c>
      <c r="BE234" s="160">
        <f>IF(N234="základná",J234,0)</f>
        <v>0</v>
      </c>
      <c r="BF234" s="160">
        <f>IF(N234="znížená",J234,0)</f>
        <v>0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8" t="s">
        <v>91</v>
      </c>
      <c r="BK234" s="160">
        <f>ROUND(I234*H234,2)</f>
        <v>0</v>
      </c>
      <c r="BL234" s="18" t="s">
        <v>121</v>
      </c>
      <c r="BM234" s="275" t="s">
        <v>688</v>
      </c>
    </row>
    <row r="235" s="2" customFormat="1" ht="24.15" customHeight="1">
      <c r="A235" s="41"/>
      <c r="B235" s="42"/>
      <c r="C235" s="263" t="s">
        <v>319</v>
      </c>
      <c r="D235" s="263" t="s">
        <v>194</v>
      </c>
      <c r="E235" s="264" t="s">
        <v>689</v>
      </c>
      <c r="F235" s="265" t="s">
        <v>690</v>
      </c>
      <c r="G235" s="266" t="s">
        <v>238</v>
      </c>
      <c r="H235" s="267">
        <v>6.0229999999999997</v>
      </c>
      <c r="I235" s="268"/>
      <c r="J235" s="269">
        <f>ROUND(I235*H235,2)</f>
        <v>0</v>
      </c>
      <c r="K235" s="270"/>
      <c r="L235" s="44"/>
      <c r="M235" s="271" t="s">
        <v>1</v>
      </c>
      <c r="N235" s="272" t="s">
        <v>44</v>
      </c>
      <c r="O235" s="100"/>
      <c r="P235" s="273">
        <f>O235*H235</f>
        <v>0</v>
      </c>
      <c r="Q235" s="273">
        <v>0</v>
      </c>
      <c r="R235" s="273">
        <f>Q235*H235</f>
        <v>0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121</v>
      </c>
      <c r="AT235" s="275" t="s">
        <v>194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121</v>
      </c>
      <c r="BM235" s="275" t="s">
        <v>691</v>
      </c>
    </row>
    <row r="236" s="2" customFormat="1" ht="16.5" customHeight="1">
      <c r="A236" s="41"/>
      <c r="B236" s="42"/>
      <c r="C236" s="263" t="s">
        <v>325</v>
      </c>
      <c r="D236" s="263" t="s">
        <v>194</v>
      </c>
      <c r="E236" s="264" t="s">
        <v>692</v>
      </c>
      <c r="F236" s="265" t="s">
        <v>693</v>
      </c>
      <c r="G236" s="266" t="s">
        <v>231</v>
      </c>
      <c r="H236" s="267">
        <v>1</v>
      </c>
      <c r="I236" s="268"/>
      <c r="J236" s="269">
        <f>ROUND(I236*H236,2)</f>
        <v>0</v>
      </c>
      <c r="K236" s="270"/>
      <c r="L236" s="44"/>
      <c r="M236" s="271" t="s">
        <v>1</v>
      </c>
      <c r="N236" s="272" t="s">
        <v>44</v>
      </c>
      <c r="O236" s="100"/>
      <c r="P236" s="273">
        <f>O236*H236</f>
        <v>0</v>
      </c>
      <c r="Q236" s="273">
        <v>0.0015808</v>
      </c>
      <c r="R236" s="273">
        <f>Q236*H236</f>
        <v>0.0015808</v>
      </c>
      <c r="S236" s="273">
        <v>0</v>
      </c>
      <c r="T236" s="274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5" t="s">
        <v>121</v>
      </c>
      <c r="AT236" s="275" t="s">
        <v>194</v>
      </c>
      <c r="AU236" s="275" t="s">
        <v>91</v>
      </c>
      <c r="AY236" s="18" t="s">
        <v>191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8" t="s">
        <v>91</v>
      </c>
      <c r="BK236" s="160">
        <f>ROUND(I236*H236,2)</f>
        <v>0</v>
      </c>
      <c r="BL236" s="18" t="s">
        <v>121</v>
      </c>
      <c r="BM236" s="275" t="s">
        <v>694</v>
      </c>
    </row>
    <row r="237" s="2" customFormat="1" ht="24.15" customHeight="1">
      <c r="A237" s="41"/>
      <c r="B237" s="42"/>
      <c r="C237" s="263" t="s">
        <v>330</v>
      </c>
      <c r="D237" s="263" t="s">
        <v>194</v>
      </c>
      <c r="E237" s="264" t="s">
        <v>695</v>
      </c>
      <c r="F237" s="265" t="s">
        <v>696</v>
      </c>
      <c r="G237" s="266" t="s">
        <v>393</v>
      </c>
      <c r="H237" s="267">
        <v>6</v>
      </c>
      <c r="I237" s="268"/>
      <c r="J237" s="269">
        <f>ROUND(I237*H237,2)</f>
        <v>0</v>
      </c>
      <c r="K237" s="270"/>
      <c r="L237" s="44"/>
      <c r="M237" s="271" t="s">
        <v>1</v>
      </c>
      <c r="N237" s="272" t="s">
        <v>44</v>
      </c>
      <c r="O237" s="100"/>
      <c r="P237" s="273">
        <f>O237*H237</f>
        <v>0</v>
      </c>
      <c r="Q237" s="273">
        <v>0.00013857999999999999</v>
      </c>
      <c r="R237" s="273">
        <f>Q237*H237</f>
        <v>0.00083147999999999989</v>
      </c>
      <c r="S237" s="273">
        <v>0</v>
      </c>
      <c r="T237" s="27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5" t="s">
        <v>121</v>
      </c>
      <c r="AT237" s="275" t="s">
        <v>194</v>
      </c>
      <c r="AU237" s="275" t="s">
        <v>91</v>
      </c>
      <c r="AY237" s="18" t="s">
        <v>191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8" t="s">
        <v>91</v>
      </c>
      <c r="BK237" s="160">
        <f>ROUND(I237*H237,2)</f>
        <v>0</v>
      </c>
      <c r="BL237" s="18" t="s">
        <v>121</v>
      </c>
      <c r="BM237" s="275" t="s">
        <v>697</v>
      </c>
    </row>
    <row r="238" s="2" customFormat="1" ht="21.75" customHeight="1">
      <c r="A238" s="41"/>
      <c r="B238" s="42"/>
      <c r="C238" s="263" t="s">
        <v>336</v>
      </c>
      <c r="D238" s="263" t="s">
        <v>194</v>
      </c>
      <c r="E238" s="264" t="s">
        <v>698</v>
      </c>
      <c r="F238" s="265" t="s">
        <v>699</v>
      </c>
      <c r="G238" s="266" t="s">
        <v>393</v>
      </c>
      <c r="H238" s="267">
        <v>6</v>
      </c>
      <c r="I238" s="268"/>
      <c r="J238" s="269">
        <f>ROUND(I238*H238,2)</f>
        <v>0</v>
      </c>
      <c r="K238" s="270"/>
      <c r="L238" s="44"/>
      <c r="M238" s="271" t="s">
        <v>1</v>
      </c>
      <c r="N238" s="272" t="s">
        <v>44</v>
      </c>
      <c r="O238" s="100"/>
      <c r="P238" s="273">
        <f>O238*H238</f>
        <v>0</v>
      </c>
      <c r="Q238" s="273">
        <v>0</v>
      </c>
      <c r="R238" s="273">
        <f>Q238*H238</f>
        <v>0</v>
      </c>
      <c r="S238" s="273">
        <v>0</v>
      </c>
      <c r="T238" s="274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5" t="s">
        <v>121</v>
      </c>
      <c r="AT238" s="275" t="s">
        <v>194</v>
      </c>
      <c r="AU238" s="275" t="s">
        <v>91</v>
      </c>
      <c r="AY238" s="18" t="s">
        <v>191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8" t="s">
        <v>91</v>
      </c>
      <c r="BK238" s="160">
        <f>ROUND(I238*H238,2)</f>
        <v>0</v>
      </c>
      <c r="BL238" s="18" t="s">
        <v>121</v>
      </c>
      <c r="BM238" s="275" t="s">
        <v>700</v>
      </c>
    </row>
    <row r="239" s="2" customFormat="1" ht="21.75" customHeight="1">
      <c r="A239" s="41"/>
      <c r="B239" s="42"/>
      <c r="C239" s="263" t="s">
        <v>340</v>
      </c>
      <c r="D239" s="263" t="s">
        <v>194</v>
      </c>
      <c r="E239" s="264" t="s">
        <v>240</v>
      </c>
      <c r="F239" s="265" t="s">
        <v>241</v>
      </c>
      <c r="G239" s="266" t="s">
        <v>238</v>
      </c>
      <c r="H239" s="267">
        <v>6.0229999999999997</v>
      </c>
      <c r="I239" s="268"/>
      <c r="J239" s="269">
        <f>ROUND(I239*H239,2)</f>
        <v>0</v>
      </c>
      <c r="K239" s="270"/>
      <c r="L239" s="44"/>
      <c r="M239" s="271" t="s">
        <v>1</v>
      </c>
      <c r="N239" s="272" t="s">
        <v>44</v>
      </c>
      <c r="O239" s="100"/>
      <c r="P239" s="273">
        <f>O239*H239</f>
        <v>0</v>
      </c>
      <c r="Q239" s="273">
        <v>0</v>
      </c>
      <c r="R239" s="273">
        <f>Q239*H239</f>
        <v>0</v>
      </c>
      <c r="S239" s="273">
        <v>0</v>
      </c>
      <c r="T239" s="274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75" t="s">
        <v>121</v>
      </c>
      <c r="AT239" s="275" t="s">
        <v>194</v>
      </c>
      <c r="AU239" s="275" t="s">
        <v>91</v>
      </c>
      <c r="AY239" s="18" t="s">
        <v>191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8" t="s">
        <v>91</v>
      </c>
      <c r="BK239" s="160">
        <f>ROUND(I239*H239,2)</f>
        <v>0</v>
      </c>
      <c r="BL239" s="18" t="s">
        <v>121</v>
      </c>
      <c r="BM239" s="275" t="s">
        <v>701</v>
      </c>
    </row>
    <row r="240" s="2" customFormat="1" ht="24.15" customHeight="1">
      <c r="A240" s="41"/>
      <c r="B240" s="42"/>
      <c r="C240" s="263" t="s">
        <v>345</v>
      </c>
      <c r="D240" s="263" t="s">
        <v>194</v>
      </c>
      <c r="E240" s="264" t="s">
        <v>244</v>
      </c>
      <c r="F240" s="265" t="s">
        <v>245</v>
      </c>
      <c r="G240" s="266" t="s">
        <v>238</v>
      </c>
      <c r="H240" s="267">
        <v>114.437</v>
      </c>
      <c r="I240" s="268"/>
      <c r="J240" s="269">
        <f>ROUND(I240*H240,2)</f>
        <v>0</v>
      </c>
      <c r="K240" s="270"/>
      <c r="L240" s="44"/>
      <c r="M240" s="271" t="s">
        <v>1</v>
      </c>
      <c r="N240" s="272" t="s">
        <v>44</v>
      </c>
      <c r="O240" s="100"/>
      <c r="P240" s="273">
        <f>O240*H240</f>
        <v>0</v>
      </c>
      <c r="Q240" s="273">
        <v>0</v>
      </c>
      <c r="R240" s="273">
        <f>Q240*H240</f>
        <v>0</v>
      </c>
      <c r="S240" s="273">
        <v>0</v>
      </c>
      <c r="T240" s="274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5" t="s">
        <v>121</v>
      </c>
      <c r="AT240" s="275" t="s">
        <v>194</v>
      </c>
      <c r="AU240" s="275" t="s">
        <v>91</v>
      </c>
      <c r="AY240" s="18" t="s">
        <v>191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8" t="s">
        <v>91</v>
      </c>
      <c r="BK240" s="160">
        <f>ROUND(I240*H240,2)</f>
        <v>0</v>
      </c>
      <c r="BL240" s="18" t="s">
        <v>121</v>
      </c>
      <c r="BM240" s="275" t="s">
        <v>702</v>
      </c>
    </row>
    <row r="241" s="13" customFormat="1">
      <c r="A241" s="13"/>
      <c r="B241" s="276"/>
      <c r="C241" s="277"/>
      <c r="D241" s="278" t="s">
        <v>200</v>
      </c>
      <c r="E241" s="277"/>
      <c r="F241" s="280" t="s">
        <v>703</v>
      </c>
      <c r="G241" s="277"/>
      <c r="H241" s="281">
        <v>114.437</v>
      </c>
      <c r="I241" s="282"/>
      <c r="J241" s="277"/>
      <c r="K241" s="277"/>
      <c r="L241" s="283"/>
      <c r="M241" s="284"/>
      <c r="N241" s="285"/>
      <c r="O241" s="285"/>
      <c r="P241" s="285"/>
      <c r="Q241" s="285"/>
      <c r="R241" s="285"/>
      <c r="S241" s="285"/>
      <c r="T241" s="28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7" t="s">
        <v>200</v>
      </c>
      <c r="AU241" s="287" t="s">
        <v>91</v>
      </c>
      <c r="AV241" s="13" t="s">
        <v>91</v>
      </c>
      <c r="AW241" s="13" t="s">
        <v>4</v>
      </c>
      <c r="AX241" s="13" t="s">
        <v>85</v>
      </c>
      <c r="AY241" s="287" t="s">
        <v>191</v>
      </c>
    </row>
    <row r="242" s="2" customFormat="1" ht="24.15" customHeight="1">
      <c r="A242" s="41"/>
      <c r="B242" s="42"/>
      <c r="C242" s="263" t="s">
        <v>295</v>
      </c>
      <c r="D242" s="263" t="s">
        <v>194</v>
      </c>
      <c r="E242" s="264" t="s">
        <v>249</v>
      </c>
      <c r="F242" s="265" t="s">
        <v>250</v>
      </c>
      <c r="G242" s="266" t="s">
        <v>238</v>
      </c>
      <c r="H242" s="267">
        <v>6.0229999999999997</v>
      </c>
      <c r="I242" s="268"/>
      <c r="J242" s="269">
        <f>ROUND(I242*H242,2)</f>
        <v>0</v>
      </c>
      <c r="K242" s="270"/>
      <c r="L242" s="44"/>
      <c r="M242" s="271" t="s">
        <v>1</v>
      </c>
      <c r="N242" s="272" t="s">
        <v>44</v>
      </c>
      <c r="O242" s="100"/>
      <c r="P242" s="273">
        <f>O242*H242</f>
        <v>0</v>
      </c>
      <c r="Q242" s="273">
        <v>0</v>
      </c>
      <c r="R242" s="273">
        <f>Q242*H242</f>
        <v>0</v>
      </c>
      <c r="S242" s="273">
        <v>0</v>
      </c>
      <c r="T242" s="274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5" t="s">
        <v>121</v>
      </c>
      <c r="AT242" s="275" t="s">
        <v>194</v>
      </c>
      <c r="AU242" s="275" t="s">
        <v>91</v>
      </c>
      <c r="AY242" s="18" t="s">
        <v>191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8" t="s">
        <v>91</v>
      </c>
      <c r="BK242" s="160">
        <f>ROUND(I242*H242,2)</f>
        <v>0</v>
      </c>
      <c r="BL242" s="18" t="s">
        <v>121</v>
      </c>
      <c r="BM242" s="275" t="s">
        <v>704</v>
      </c>
    </row>
    <row r="243" s="2" customFormat="1" ht="24.15" customHeight="1">
      <c r="A243" s="41"/>
      <c r="B243" s="42"/>
      <c r="C243" s="263" t="s">
        <v>355</v>
      </c>
      <c r="D243" s="263" t="s">
        <v>194</v>
      </c>
      <c r="E243" s="264" t="s">
        <v>253</v>
      </c>
      <c r="F243" s="265" t="s">
        <v>254</v>
      </c>
      <c r="G243" s="266" t="s">
        <v>238</v>
      </c>
      <c r="H243" s="267">
        <v>24.091999999999999</v>
      </c>
      <c r="I243" s="268"/>
      <c r="J243" s="269">
        <f>ROUND(I243*H243,2)</f>
        <v>0</v>
      </c>
      <c r="K243" s="270"/>
      <c r="L243" s="44"/>
      <c r="M243" s="271" t="s">
        <v>1</v>
      </c>
      <c r="N243" s="272" t="s">
        <v>44</v>
      </c>
      <c r="O243" s="100"/>
      <c r="P243" s="273">
        <f>O243*H243</f>
        <v>0</v>
      </c>
      <c r="Q243" s="273">
        <v>0</v>
      </c>
      <c r="R243" s="273">
        <f>Q243*H243</f>
        <v>0</v>
      </c>
      <c r="S243" s="273">
        <v>0</v>
      </c>
      <c r="T243" s="274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5" t="s">
        <v>121</v>
      </c>
      <c r="AT243" s="275" t="s">
        <v>194</v>
      </c>
      <c r="AU243" s="275" t="s">
        <v>91</v>
      </c>
      <c r="AY243" s="18" t="s">
        <v>191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8" t="s">
        <v>91</v>
      </c>
      <c r="BK243" s="160">
        <f>ROUND(I243*H243,2)</f>
        <v>0</v>
      </c>
      <c r="BL243" s="18" t="s">
        <v>121</v>
      </c>
      <c r="BM243" s="275" t="s">
        <v>705</v>
      </c>
    </row>
    <row r="244" s="13" customFormat="1">
      <c r="A244" s="13"/>
      <c r="B244" s="276"/>
      <c r="C244" s="277"/>
      <c r="D244" s="278" t="s">
        <v>200</v>
      </c>
      <c r="E244" s="277"/>
      <c r="F244" s="280" t="s">
        <v>706</v>
      </c>
      <c r="G244" s="277"/>
      <c r="H244" s="281">
        <v>24.091999999999999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200</v>
      </c>
      <c r="AU244" s="287" t="s">
        <v>91</v>
      </c>
      <c r="AV244" s="13" t="s">
        <v>91</v>
      </c>
      <c r="AW244" s="13" t="s">
        <v>4</v>
      </c>
      <c r="AX244" s="13" t="s">
        <v>85</v>
      </c>
      <c r="AY244" s="287" t="s">
        <v>191</v>
      </c>
    </row>
    <row r="245" s="2" customFormat="1" ht="24.15" customHeight="1">
      <c r="A245" s="41"/>
      <c r="B245" s="42"/>
      <c r="C245" s="263" t="s">
        <v>359</v>
      </c>
      <c r="D245" s="263" t="s">
        <v>194</v>
      </c>
      <c r="E245" s="264" t="s">
        <v>258</v>
      </c>
      <c r="F245" s="265" t="s">
        <v>259</v>
      </c>
      <c r="G245" s="266" t="s">
        <v>238</v>
      </c>
      <c r="H245" s="267">
        <v>6.0229999999999997</v>
      </c>
      <c r="I245" s="268"/>
      <c r="J245" s="269">
        <f>ROUND(I245*H245,2)</f>
        <v>0</v>
      </c>
      <c r="K245" s="270"/>
      <c r="L245" s="44"/>
      <c r="M245" s="271" t="s">
        <v>1</v>
      </c>
      <c r="N245" s="272" t="s">
        <v>44</v>
      </c>
      <c r="O245" s="100"/>
      <c r="P245" s="273">
        <f>O245*H245</f>
        <v>0</v>
      </c>
      <c r="Q245" s="273">
        <v>0</v>
      </c>
      <c r="R245" s="273">
        <f>Q245*H245</f>
        <v>0</v>
      </c>
      <c r="S245" s="273">
        <v>0</v>
      </c>
      <c r="T245" s="274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75" t="s">
        <v>121</v>
      </c>
      <c r="AT245" s="275" t="s">
        <v>194</v>
      </c>
      <c r="AU245" s="275" t="s">
        <v>91</v>
      </c>
      <c r="AY245" s="18" t="s">
        <v>191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8" t="s">
        <v>91</v>
      </c>
      <c r="BK245" s="160">
        <f>ROUND(I245*H245,2)</f>
        <v>0</v>
      </c>
      <c r="BL245" s="18" t="s">
        <v>121</v>
      </c>
      <c r="BM245" s="275" t="s">
        <v>707</v>
      </c>
    </row>
    <row r="246" s="2" customFormat="1" ht="24.15" customHeight="1">
      <c r="A246" s="41"/>
      <c r="B246" s="42"/>
      <c r="C246" s="263" t="s">
        <v>363</v>
      </c>
      <c r="D246" s="263" t="s">
        <v>194</v>
      </c>
      <c r="E246" s="264" t="s">
        <v>262</v>
      </c>
      <c r="F246" s="265" t="s">
        <v>263</v>
      </c>
      <c r="G246" s="266" t="s">
        <v>238</v>
      </c>
      <c r="H246" s="267">
        <v>6.0229999999999997</v>
      </c>
      <c r="I246" s="268"/>
      <c r="J246" s="269">
        <f>ROUND(I246*H246,2)</f>
        <v>0</v>
      </c>
      <c r="K246" s="270"/>
      <c r="L246" s="44"/>
      <c r="M246" s="271" t="s">
        <v>1</v>
      </c>
      <c r="N246" s="272" t="s">
        <v>44</v>
      </c>
      <c r="O246" s="100"/>
      <c r="P246" s="273">
        <f>O246*H246</f>
        <v>0</v>
      </c>
      <c r="Q246" s="273">
        <v>0</v>
      </c>
      <c r="R246" s="273">
        <f>Q246*H246</f>
        <v>0</v>
      </c>
      <c r="S246" s="273">
        <v>0</v>
      </c>
      <c r="T246" s="274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5" t="s">
        <v>121</v>
      </c>
      <c r="AT246" s="275" t="s">
        <v>194</v>
      </c>
      <c r="AU246" s="275" t="s">
        <v>91</v>
      </c>
      <c r="AY246" s="18" t="s">
        <v>191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8" t="s">
        <v>91</v>
      </c>
      <c r="BK246" s="160">
        <f>ROUND(I246*H246,2)</f>
        <v>0</v>
      </c>
      <c r="BL246" s="18" t="s">
        <v>121</v>
      </c>
      <c r="BM246" s="275" t="s">
        <v>708</v>
      </c>
    </row>
    <row r="247" s="2" customFormat="1" ht="24.15" customHeight="1">
      <c r="A247" s="41"/>
      <c r="B247" s="42"/>
      <c r="C247" s="263" t="s">
        <v>367</v>
      </c>
      <c r="D247" s="263" t="s">
        <v>194</v>
      </c>
      <c r="E247" s="264" t="s">
        <v>266</v>
      </c>
      <c r="F247" s="265" t="s">
        <v>267</v>
      </c>
      <c r="G247" s="266" t="s">
        <v>238</v>
      </c>
      <c r="H247" s="267">
        <v>6.0229999999999997</v>
      </c>
      <c r="I247" s="268"/>
      <c r="J247" s="269">
        <f>ROUND(I247*H247,2)</f>
        <v>0</v>
      </c>
      <c r="K247" s="270"/>
      <c r="L247" s="44"/>
      <c r="M247" s="271" t="s">
        <v>1</v>
      </c>
      <c r="N247" s="272" t="s">
        <v>44</v>
      </c>
      <c r="O247" s="100"/>
      <c r="P247" s="273">
        <f>O247*H247</f>
        <v>0</v>
      </c>
      <c r="Q247" s="273">
        <v>0</v>
      </c>
      <c r="R247" s="273">
        <f>Q247*H247</f>
        <v>0</v>
      </c>
      <c r="S247" s="273">
        <v>0</v>
      </c>
      <c r="T247" s="274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75" t="s">
        <v>121</v>
      </c>
      <c r="AT247" s="275" t="s">
        <v>194</v>
      </c>
      <c r="AU247" s="275" t="s">
        <v>91</v>
      </c>
      <c r="AY247" s="18" t="s">
        <v>191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8" t="s">
        <v>91</v>
      </c>
      <c r="BK247" s="160">
        <f>ROUND(I247*H247,2)</f>
        <v>0</v>
      </c>
      <c r="BL247" s="18" t="s">
        <v>121</v>
      </c>
      <c r="BM247" s="275" t="s">
        <v>709</v>
      </c>
    </row>
    <row r="248" s="2" customFormat="1" ht="16.5" customHeight="1">
      <c r="A248" s="41"/>
      <c r="B248" s="42"/>
      <c r="C248" s="263" t="s">
        <v>371</v>
      </c>
      <c r="D248" s="263" t="s">
        <v>194</v>
      </c>
      <c r="E248" s="264" t="s">
        <v>526</v>
      </c>
      <c r="F248" s="265" t="s">
        <v>710</v>
      </c>
      <c r="G248" s="266" t="s">
        <v>531</v>
      </c>
      <c r="H248" s="267">
        <v>2.6000000000000001</v>
      </c>
      <c r="I248" s="268"/>
      <c r="J248" s="269">
        <f>ROUND(I248*H248,2)</f>
        <v>0</v>
      </c>
      <c r="K248" s="270"/>
      <c r="L248" s="44"/>
      <c r="M248" s="271" t="s">
        <v>1</v>
      </c>
      <c r="N248" s="272" t="s">
        <v>44</v>
      </c>
      <c r="O248" s="100"/>
      <c r="P248" s="273">
        <f>O248*H248</f>
        <v>0</v>
      </c>
      <c r="Q248" s="273">
        <v>0</v>
      </c>
      <c r="R248" s="273">
        <f>Q248*H248</f>
        <v>0</v>
      </c>
      <c r="S248" s="273">
        <v>0</v>
      </c>
      <c r="T248" s="274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5" t="s">
        <v>121</v>
      </c>
      <c r="AT248" s="275" t="s">
        <v>194</v>
      </c>
      <c r="AU248" s="275" t="s">
        <v>91</v>
      </c>
      <c r="AY248" s="18" t="s">
        <v>191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8" t="s">
        <v>91</v>
      </c>
      <c r="BK248" s="160">
        <f>ROUND(I248*H248,2)</f>
        <v>0</v>
      </c>
      <c r="BL248" s="18" t="s">
        <v>121</v>
      </c>
      <c r="BM248" s="275" t="s">
        <v>711</v>
      </c>
    </row>
    <row r="249" s="12" customFormat="1" ht="22.8" customHeight="1">
      <c r="A249" s="12"/>
      <c r="B249" s="248"/>
      <c r="C249" s="249"/>
      <c r="D249" s="250" t="s">
        <v>77</v>
      </c>
      <c r="E249" s="261" t="s">
        <v>269</v>
      </c>
      <c r="F249" s="261" t="s">
        <v>270</v>
      </c>
      <c r="G249" s="249"/>
      <c r="H249" s="249"/>
      <c r="I249" s="252"/>
      <c r="J249" s="262">
        <f>BK249</f>
        <v>0</v>
      </c>
      <c r="K249" s="249"/>
      <c r="L249" s="253"/>
      <c r="M249" s="254"/>
      <c r="N249" s="255"/>
      <c r="O249" s="255"/>
      <c r="P249" s="256">
        <f>P250</f>
        <v>0</v>
      </c>
      <c r="Q249" s="255"/>
      <c r="R249" s="256">
        <f>R250</f>
        <v>0</v>
      </c>
      <c r="S249" s="255"/>
      <c r="T249" s="257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58" t="s">
        <v>85</v>
      </c>
      <c r="AT249" s="259" t="s">
        <v>77</v>
      </c>
      <c r="AU249" s="259" t="s">
        <v>85</v>
      </c>
      <c r="AY249" s="258" t="s">
        <v>191</v>
      </c>
      <c r="BK249" s="260">
        <f>BK250</f>
        <v>0</v>
      </c>
    </row>
    <row r="250" s="2" customFormat="1" ht="24.15" customHeight="1">
      <c r="A250" s="41"/>
      <c r="B250" s="42"/>
      <c r="C250" s="263" t="s">
        <v>376</v>
      </c>
      <c r="D250" s="263" t="s">
        <v>194</v>
      </c>
      <c r="E250" s="264" t="s">
        <v>272</v>
      </c>
      <c r="F250" s="265" t="s">
        <v>273</v>
      </c>
      <c r="G250" s="266" t="s">
        <v>238</v>
      </c>
      <c r="H250" s="267">
        <v>3.9780000000000002</v>
      </c>
      <c r="I250" s="268"/>
      <c r="J250" s="269">
        <f>ROUND(I250*H250,2)</f>
        <v>0</v>
      </c>
      <c r="K250" s="270"/>
      <c r="L250" s="44"/>
      <c r="M250" s="271" t="s">
        <v>1</v>
      </c>
      <c r="N250" s="272" t="s">
        <v>44</v>
      </c>
      <c r="O250" s="100"/>
      <c r="P250" s="273">
        <f>O250*H250</f>
        <v>0</v>
      </c>
      <c r="Q250" s="273">
        <v>0</v>
      </c>
      <c r="R250" s="273">
        <f>Q250*H250</f>
        <v>0</v>
      </c>
      <c r="S250" s="273">
        <v>0</v>
      </c>
      <c r="T250" s="274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5" t="s">
        <v>121</v>
      </c>
      <c r="AT250" s="275" t="s">
        <v>194</v>
      </c>
      <c r="AU250" s="275" t="s">
        <v>91</v>
      </c>
      <c r="AY250" s="18" t="s">
        <v>191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8" t="s">
        <v>91</v>
      </c>
      <c r="BK250" s="160">
        <f>ROUND(I250*H250,2)</f>
        <v>0</v>
      </c>
      <c r="BL250" s="18" t="s">
        <v>121</v>
      </c>
      <c r="BM250" s="275" t="s">
        <v>712</v>
      </c>
    </row>
    <row r="251" s="12" customFormat="1" ht="25.92" customHeight="1">
      <c r="A251" s="12"/>
      <c r="B251" s="248"/>
      <c r="C251" s="249"/>
      <c r="D251" s="250" t="s">
        <v>77</v>
      </c>
      <c r="E251" s="251" t="s">
        <v>275</v>
      </c>
      <c r="F251" s="251" t="s">
        <v>276</v>
      </c>
      <c r="G251" s="249"/>
      <c r="H251" s="249"/>
      <c r="I251" s="252"/>
      <c r="J251" s="227">
        <f>BK251</f>
        <v>0</v>
      </c>
      <c r="K251" s="249"/>
      <c r="L251" s="253"/>
      <c r="M251" s="254"/>
      <c r="N251" s="255"/>
      <c r="O251" s="255"/>
      <c r="P251" s="256">
        <f>P252+P265+P288+P297+P356+P361+P371+P376+P386+P390+P399+P418+P425+P432</f>
        <v>0</v>
      </c>
      <c r="Q251" s="255"/>
      <c r="R251" s="256">
        <f>R252+R265+R288+R297+R356+R361+R371+R376+R386+R390+R399+R418+R425+R432</f>
        <v>1.369475</v>
      </c>
      <c r="S251" s="255"/>
      <c r="T251" s="257">
        <f>T252+T265+T288+T297+T356+T361+T371+T376+T386+T390+T399+T418+T425+T432</f>
        <v>0.52727900000000005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58" t="s">
        <v>91</v>
      </c>
      <c r="AT251" s="259" t="s">
        <v>77</v>
      </c>
      <c r="AU251" s="259" t="s">
        <v>78</v>
      </c>
      <c r="AY251" s="258" t="s">
        <v>191</v>
      </c>
      <c r="BK251" s="260">
        <f>BK252+BK265+BK288+BK297+BK356+BK361+BK371+BK376+BK386+BK390+BK399+BK418+BK425+BK432</f>
        <v>0</v>
      </c>
    </row>
    <row r="252" s="12" customFormat="1" ht="22.8" customHeight="1">
      <c r="A252" s="12"/>
      <c r="B252" s="248"/>
      <c r="C252" s="249"/>
      <c r="D252" s="250" t="s">
        <v>77</v>
      </c>
      <c r="E252" s="261" t="s">
        <v>713</v>
      </c>
      <c r="F252" s="261" t="s">
        <v>714</v>
      </c>
      <c r="G252" s="249"/>
      <c r="H252" s="249"/>
      <c r="I252" s="252"/>
      <c r="J252" s="262">
        <f>BK252</f>
        <v>0</v>
      </c>
      <c r="K252" s="249"/>
      <c r="L252" s="253"/>
      <c r="M252" s="254"/>
      <c r="N252" s="255"/>
      <c r="O252" s="255"/>
      <c r="P252" s="256">
        <f>SUM(P253:P264)</f>
        <v>0</v>
      </c>
      <c r="Q252" s="255"/>
      <c r="R252" s="256">
        <f>SUM(R253:R264)</f>
        <v>0.035411300000000007</v>
      </c>
      <c r="S252" s="255"/>
      <c r="T252" s="257">
        <f>SUM(T253:T264)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58" t="s">
        <v>91</v>
      </c>
      <c r="AT252" s="259" t="s">
        <v>77</v>
      </c>
      <c r="AU252" s="259" t="s">
        <v>85</v>
      </c>
      <c r="AY252" s="258" t="s">
        <v>191</v>
      </c>
      <c r="BK252" s="260">
        <f>SUM(BK253:BK264)</f>
        <v>0</v>
      </c>
    </row>
    <row r="253" s="2" customFormat="1" ht="33" customHeight="1">
      <c r="A253" s="41"/>
      <c r="B253" s="42"/>
      <c r="C253" s="263" t="s">
        <v>380</v>
      </c>
      <c r="D253" s="263" t="s">
        <v>194</v>
      </c>
      <c r="E253" s="264" t="s">
        <v>715</v>
      </c>
      <c r="F253" s="265" t="s">
        <v>716</v>
      </c>
      <c r="G253" s="266" t="s">
        <v>197</v>
      </c>
      <c r="H253" s="267">
        <v>8.8360000000000003</v>
      </c>
      <c r="I253" s="268"/>
      <c r="J253" s="269">
        <f>ROUND(I253*H253,2)</f>
        <v>0</v>
      </c>
      <c r="K253" s="270"/>
      <c r="L253" s="44"/>
      <c r="M253" s="271" t="s">
        <v>1</v>
      </c>
      <c r="N253" s="272" t="s">
        <v>44</v>
      </c>
      <c r="O253" s="100"/>
      <c r="P253" s="273">
        <f>O253*H253</f>
        <v>0</v>
      </c>
      <c r="Q253" s="273">
        <v>0</v>
      </c>
      <c r="R253" s="273">
        <f>Q253*H253</f>
        <v>0</v>
      </c>
      <c r="S253" s="273">
        <v>0</v>
      </c>
      <c r="T253" s="27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5" t="s">
        <v>271</v>
      </c>
      <c r="AT253" s="275" t="s">
        <v>194</v>
      </c>
      <c r="AU253" s="275" t="s">
        <v>91</v>
      </c>
      <c r="AY253" s="18" t="s">
        <v>191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8" t="s">
        <v>91</v>
      </c>
      <c r="BK253" s="160">
        <f>ROUND(I253*H253,2)</f>
        <v>0</v>
      </c>
      <c r="BL253" s="18" t="s">
        <v>271</v>
      </c>
      <c r="BM253" s="275" t="s">
        <v>717</v>
      </c>
    </row>
    <row r="254" s="13" customFormat="1">
      <c r="A254" s="13"/>
      <c r="B254" s="276"/>
      <c r="C254" s="277"/>
      <c r="D254" s="278" t="s">
        <v>200</v>
      </c>
      <c r="E254" s="279" t="s">
        <v>1</v>
      </c>
      <c r="F254" s="280" t="s">
        <v>573</v>
      </c>
      <c r="G254" s="277"/>
      <c r="H254" s="281">
        <v>8.8360000000000003</v>
      </c>
      <c r="I254" s="282"/>
      <c r="J254" s="277"/>
      <c r="K254" s="277"/>
      <c r="L254" s="283"/>
      <c r="M254" s="284"/>
      <c r="N254" s="285"/>
      <c r="O254" s="285"/>
      <c r="P254" s="285"/>
      <c r="Q254" s="285"/>
      <c r="R254" s="285"/>
      <c r="S254" s="285"/>
      <c r="T254" s="2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7" t="s">
        <v>200</v>
      </c>
      <c r="AU254" s="287" t="s">
        <v>91</v>
      </c>
      <c r="AV254" s="13" t="s">
        <v>91</v>
      </c>
      <c r="AW254" s="13" t="s">
        <v>33</v>
      </c>
      <c r="AX254" s="13" t="s">
        <v>78</v>
      </c>
      <c r="AY254" s="287" t="s">
        <v>191</v>
      </c>
    </row>
    <row r="255" s="14" customFormat="1">
      <c r="A255" s="14"/>
      <c r="B255" s="288"/>
      <c r="C255" s="289"/>
      <c r="D255" s="278" t="s">
        <v>200</v>
      </c>
      <c r="E255" s="290" t="s">
        <v>1</v>
      </c>
      <c r="F255" s="291" t="s">
        <v>204</v>
      </c>
      <c r="G255" s="289"/>
      <c r="H255" s="292">
        <v>8.8360000000000003</v>
      </c>
      <c r="I255" s="293"/>
      <c r="J255" s="289"/>
      <c r="K255" s="289"/>
      <c r="L255" s="294"/>
      <c r="M255" s="295"/>
      <c r="N255" s="296"/>
      <c r="O255" s="296"/>
      <c r="P255" s="296"/>
      <c r="Q255" s="296"/>
      <c r="R255" s="296"/>
      <c r="S255" s="296"/>
      <c r="T255" s="29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98" t="s">
        <v>200</v>
      </c>
      <c r="AU255" s="298" t="s">
        <v>91</v>
      </c>
      <c r="AV255" s="14" t="s">
        <v>121</v>
      </c>
      <c r="AW255" s="14" t="s">
        <v>33</v>
      </c>
      <c r="AX255" s="14" t="s">
        <v>85</v>
      </c>
      <c r="AY255" s="298" t="s">
        <v>191</v>
      </c>
    </row>
    <row r="256" s="2" customFormat="1" ht="24.15" customHeight="1">
      <c r="A256" s="41"/>
      <c r="B256" s="42"/>
      <c r="C256" s="310" t="s">
        <v>384</v>
      </c>
      <c r="D256" s="310" t="s">
        <v>292</v>
      </c>
      <c r="E256" s="311" t="s">
        <v>718</v>
      </c>
      <c r="F256" s="312" t="s">
        <v>719</v>
      </c>
      <c r="G256" s="313" t="s">
        <v>720</v>
      </c>
      <c r="H256" s="314">
        <v>9.7200000000000006</v>
      </c>
      <c r="I256" s="315"/>
      <c r="J256" s="316">
        <f>ROUND(I256*H256,2)</f>
        <v>0</v>
      </c>
      <c r="K256" s="317"/>
      <c r="L256" s="318"/>
      <c r="M256" s="319" t="s">
        <v>1</v>
      </c>
      <c r="N256" s="320" t="s">
        <v>44</v>
      </c>
      <c r="O256" s="100"/>
      <c r="P256" s="273">
        <f>O256*H256</f>
        <v>0</v>
      </c>
      <c r="Q256" s="273">
        <v>0.001</v>
      </c>
      <c r="R256" s="273">
        <f>Q256*H256</f>
        <v>0.0097200000000000012</v>
      </c>
      <c r="S256" s="273">
        <v>0</v>
      </c>
      <c r="T256" s="274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5" t="s">
        <v>295</v>
      </c>
      <c r="AT256" s="275" t="s">
        <v>292</v>
      </c>
      <c r="AU256" s="275" t="s">
        <v>91</v>
      </c>
      <c r="AY256" s="18" t="s">
        <v>191</v>
      </c>
      <c r="BE256" s="160">
        <f>IF(N256="základná",J256,0)</f>
        <v>0</v>
      </c>
      <c r="BF256" s="160">
        <f>IF(N256="znížená",J256,0)</f>
        <v>0</v>
      </c>
      <c r="BG256" s="160">
        <f>IF(N256="zákl. prenesená",J256,0)</f>
        <v>0</v>
      </c>
      <c r="BH256" s="160">
        <f>IF(N256="zníž. prenesená",J256,0)</f>
        <v>0</v>
      </c>
      <c r="BI256" s="160">
        <f>IF(N256="nulová",J256,0)</f>
        <v>0</v>
      </c>
      <c r="BJ256" s="18" t="s">
        <v>91</v>
      </c>
      <c r="BK256" s="160">
        <f>ROUND(I256*H256,2)</f>
        <v>0</v>
      </c>
      <c r="BL256" s="18" t="s">
        <v>271</v>
      </c>
      <c r="BM256" s="275" t="s">
        <v>721</v>
      </c>
    </row>
    <row r="257" s="2" customFormat="1" ht="24.15" customHeight="1">
      <c r="A257" s="41"/>
      <c r="B257" s="42"/>
      <c r="C257" s="310" t="s">
        <v>390</v>
      </c>
      <c r="D257" s="310" t="s">
        <v>292</v>
      </c>
      <c r="E257" s="311" t="s">
        <v>722</v>
      </c>
      <c r="F257" s="312" t="s">
        <v>723</v>
      </c>
      <c r="G257" s="313" t="s">
        <v>393</v>
      </c>
      <c r="H257" s="314">
        <v>5.6260000000000003</v>
      </c>
      <c r="I257" s="315"/>
      <c r="J257" s="316">
        <f>ROUND(I257*H257,2)</f>
        <v>0</v>
      </c>
      <c r="K257" s="317"/>
      <c r="L257" s="318"/>
      <c r="M257" s="319" t="s">
        <v>1</v>
      </c>
      <c r="N257" s="320" t="s">
        <v>44</v>
      </c>
      <c r="O257" s="100"/>
      <c r="P257" s="273">
        <f>O257*H257</f>
        <v>0</v>
      </c>
      <c r="Q257" s="273">
        <v>5.0000000000000002E-05</v>
      </c>
      <c r="R257" s="273">
        <f>Q257*H257</f>
        <v>0.00028130000000000001</v>
      </c>
      <c r="S257" s="273">
        <v>0</v>
      </c>
      <c r="T257" s="274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75" t="s">
        <v>295</v>
      </c>
      <c r="AT257" s="275" t="s">
        <v>292</v>
      </c>
      <c r="AU257" s="275" t="s">
        <v>91</v>
      </c>
      <c r="AY257" s="18" t="s">
        <v>191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91</v>
      </c>
      <c r="BK257" s="160">
        <f>ROUND(I257*H257,2)</f>
        <v>0</v>
      </c>
      <c r="BL257" s="18" t="s">
        <v>271</v>
      </c>
      <c r="BM257" s="275" t="s">
        <v>724</v>
      </c>
    </row>
    <row r="258" s="2" customFormat="1" ht="24.15" customHeight="1">
      <c r="A258" s="41"/>
      <c r="B258" s="42"/>
      <c r="C258" s="263" t="s">
        <v>396</v>
      </c>
      <c r="D258" s="263" t="s">
        <v>194</v>
      </c>
      <c r="E258" s="264" t="s">
        <v>725</v>
      </c>
      <c r="F258" s="265" t="s">
        <v>726</v>
      </c>
      <c r="G258" s="266" t="s">
        <v>197</v>
      </c>
      <c r="H258" s="267">
        <v>23.100000000000001</v>
      </c>
      <c r="I258" s="268"/>
      <c r="J258" s="269">
        <f>ROUND(I258*H258,2)</f>
        <v>0</v>
      </c>
      <c r="K258" s="270"/>
      <c r="L258" s="44"/>
      <c r="M258" s="271" t="s">
        <v>1</v>
      </c>
      <c r="N258" s="272" t="s">
        <v>44</v>
      </c>
      <c r="O258" s="100"/>
      <c r="P258" s="273">
        <f>O258*H258</f>
        <v>0</v>
      </c>
      <c r="Q258" s="273">
        <v>0</v>
      </c>
      <c r="R258" s="273">
        <f>Q258*H258</f>
        <v>0</v>
      </c>
      <c r="S258" s="273">
        <v>0</v>
      </c>
      <c r="T258" s="27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5" t="s">
        <v>271</v>
      </c>
      <c r="AT258" s="275" t="s">
        <v>194</v>
      </c>
      <c r="AU258" s="275" t="s">
        <v>91</v>
      </c>
      <c r="AY258" s="18" t="s">
        <v>191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8" t="s">
        <v>91</v>
      </c>
      <c r="BK258" s="160">
        <f>ROUND(I258*H258,2)</f>
        <v>0</v>
      </c>
      <c r="BL258" s="18" t="s">
        <v>271</v>
      </c>
      <c r="BM258" s="275" t="s">
        <v>727</v>
      </c>
    </row>
    <row r="259" s="13" customFormat="1">
      <c r="A259" s="13"/>
      <c r="B259" s="276"/>
      <c r="C259" s="277"/>
      <c r="D259" s="278" t="s">
        <v>200</v>
      </c>
      <c r="E259" s="279" t="s">
        <v>1</v>
      </c>
      <c r="F259" s="280" t="s">
        <v>728</v>
      </c>
      <c r="G259" s="277"/>
      <c r="H259" s="281">
        <v>22</v>
      </c>
      <c r="I259" s="282"/>
      <c r="J259" s="277"/>
      <c r="K259" s="277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200</v>
      </c>
      <c r="AU259" s="287" t="s">
        <v>91</v>
      </c>
      <c r="AV259" s="13" t="s">
        <v>91</v>
      </c>
      <c r="AW259" s="13" t="s">
        <v>33</v>
      </c>
      <c r="AX259" s="13" t="s">
        <v>78</v>
      </c>
      <c r="AY259" s="287" t="s">
        <v>191</v>
      </c>
    </row>
    <row r="260" s="15" customFormat="1">
      <c r="A260" s="15"/>
      <c r="B260" s="299"/>
      <c r="C260" s="300"/>
      <c r="D260" s="278" t="s">
        <v>200</v>
      </c>
      <c r="E260" s="301" t="s">
        <v>567</v>
      </c>
      <c r="F260" s="302" t="s">
        <v>214</v>
      </c>
      <c r="G260" s="300"/>
      <c r="H260" s="303">
        <v>22</v>
      </c>
      <c r="I260" s="304"/>
      <c r="J260" s="300"/>
      <c r="K260" s="300"/>
      <c r="L260" s="305"/>
      <c r="M260" s="306"/>
      <c r="N260" s="307"/>
      <c r="O260" s="307"/>
      <c r="P260" s="307"/>
      <c r="Q260" s="307"/>
      <c r="R260" s="307"/>
      <c r="S260" s="307"/>
      <c r="T260" s="30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309" t="s">
        <v>200</v>
      </c>
      <c r="AU260" s="309" t="s">
        <v>91</v>
      </c>
      <c r="AV260" s="15" t="s">
        <v>209</v>
      </c>
      <c r="AW260" s="15" t="s">
        <v>33</v>
      </c>
      <c r="AX260" s="15" t="s">
        <v>78</v>
      </c>
      <c r="AY260" s="309" t="s">
        <v>191</v>
      </c>
    </row>
    <row r="261" s="13" customFormat="1">
      <c r="A261" s="13"/>
      <c r="B261" s="276"/>
      <c r="C261" s="277"/>
      <c r="D261" s="278" t="s">
        <v>200</v>
      </c>
      <c r="E261" s="279" t="s">
        <v>1</v>
      </c>
      <c r="F261" s="280" t="s">
        <v>729</v>
      </c>
      <c r="G261" s="277"/>
      <c r="H261" s="281">
        <v>1.1000000000000001</v>
      </c>
      <c r="I261" s="282"/>
      <c r="J261" s="277"/>
      <c r="K261" s="277"/>
      <c r="L261" s="283"/>
      <c r="M261" s="284"/>
      <c r="N261" s="285"/>
      <c r="O261" s="285"/>
      <c r="P261" s="285"/>
      <c r="Q261" s="285"/>
      <c r="R261" s="285"/>
      <c r="S261" s="285"/>
      <c r="T261" s="28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87" t="s">
        <v>200</v>
      </c>
      <c r="AU261" s="287" t="s">
        <v>91</v>
      </c>
      <c r="AV261" s="13" t="s">
        <v>91</v>
      </c>
      <c r="AW261" s="13" t="s">
        <v>33</v>
      </c>
      <c r="AX261" s="13" t="s">
        <v>78</v>
      </c>
      <c r="AY261" s="287" t="s">
        <v>191</v>
      </c>
    </row>
    <row r="262" s="14" customFormat="1">
      <c r="A262" s="14"/>
      <c r="B262" s="288"/>
      <c r="C262" s="289"/>
      <c r="D262" s="278" t="s">
        <v>200</v>
      </c>
      <c r="E262" s="290" t="s">
        <v>730</v>
      </c>
      <c r="F262" s="291" t="s">
        <v>204</v>
      </c>
      <c r="G262" s="289"/>
      <c r="H262" s="292">
        <v>23.100000000000001</v>
      </c>
      <c r="I262" s="293"/>
      <c r="J262" s="289"/>
      <c r="K262" s="289"/>
      <c r="L262" s="294"/>
      <c r="M262" s="295"/>
      <c r="N262" s="296"/>
      <c r="O262" s="296"/>
      <c r="P262" s="296"/>
      <c r="Q262" s="296"/>
      <c r="R262" s="296"/>
      <c r="S262" s="296"/>
      <c r="T262" s="29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98" t="s">
        <v>200</v>
      </c>
      <c r="AU262" s="298" t="s">
        <v>91</v>
      </c>
      <c r="AV262" s="14" t="s">
        <v>121</v>
      </c>
      <c r="AW262" s="14" t="s">
        <v>33</v>
      </c>
      <c r="AX262" s="14" t="s">
        <v>85</v>
      </c>
      <c r="AY262" s="298" t="s">
        <v>191</v>
      </c>
    </row>
    <row r="263" s="2" customFormat="1" ht="24.15" customHeight="1">
      <c r="A263" s="41"/>
      <c r="B263" s="42"/>
      <c r="C263" s="310" t="s">
        <v>400</v>
      </c>
      <c r="D263" s="310" t="s">
        <v>292</v>
      </c>
      <c r="E263" s="311" t="s">
        <v>718</v>
      </c>
      <c r="F263" s="312" t="s">
        <v>719</v>
      </c>
      <c r="G263" s="313" t="s">
        <v>720</v>
      </c>
      <c r="H263" s="314">
        <v>25.41</v>
      </c>
      <c r="I263" s="315"/>
      <c r="J263" s="316">
        <f>ROUND(I263*H263,2)</f>
        <v>0</v>
      </c>
      <c r="K263" s="317"/>
      <c r="L263" s="318"/>
      <c r="M263" s="319" t="s">
        <v>1</v>
      </c>
      <c r="N263" s="320" t="s">
        <v>44</v>
      </c>
      <c r="O263" s="100"/>
      <c r="P263" s="273">
        <f>O263*H263</f>
        <v>0</v>
      </c>
      <c r="Q263" s="273">
        <v>0.001</v>
      </c>
      <c r="R263" s="273">
        <f>Q263*H263</f>
        <v>0.025410000000000002</v>
      </c>
      <c r="S263" s="273">
        <v>0</v>
      </c>
      <c r="T263" s="27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5" t="s">
        <v>295</v>
      </c>
      <c r="AT263" s="275" t="s">
        <v>292</v>
      </c>
      <c r="AU263" s="275" t="s">
        <v>91</v>
      </c>
      <c r="AY263" s="18" t="s">
        <v>191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91</v>
      </c>
      <c r="BK263" s="160">
        <f>ROUND(I263*H263,2)</f>
        <v>0</v>
      </c>
      <c r="BL263" s="18" t="s">
        <v>271</v>
      </c>
      <c r="BM263" s="275" t="s">
        <v>731</v>
      </c>
    </row>
    <row r="264" s="2" customFormat="1" ht="24.15" customHeight="1">
      <c r="A264" s="41"/>
      <c r="B264" s="42"/>
      <c r="C264" s="263" t="s">
        <v>405</v>
      </c>
      <c r="D264" s="263" t="s">
        <v>194</v>
      </c>
      <c r="E264" s="264" t="s">
        <v>732</v>
      </c>
      <c r="F264" s="265" t="s">
        <v>733</v>
      </c>
      <c r="G264" s="266" t="s">
        <v>304</v>
      </c>
      <c r="H264" s="267"/>
      <c r="I264" s="268"/>
      <c r="J264" s="269">
        <f>ROUND(I264*H264,2)</f>
        <v>0</v>
      </c>
      <c r="K264" s="270"/>
      <c r="L264" s="44"/>
      <c r="M264" s="271" t="s">
        <v>1</v>
      </c>
      <c r="N264" s="272" t="s">
        <v>44</v>
      </c>
      <c r="O264" s="100"/>
      <c r="P264" s="273">
        <f>O264*H264</f>
        <v>0</v>
      </c>
      <c r="Q264" s="273">
        <v>0</v>
      </c>
      <c r="R264" s="273">
        <f>Q264*H264</f>
        <v>0</v>
      </c>
      <c r="S264" s="273">
        <v>0</v>
      </c>
      <c r="T264" s="274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75" t="s">
        <v>271</v>
      </c>
      <c r="AT264" s="275" t="s">
        <v>194</v>
      </c>
      <c r="AU264" s="275" t="s">
        <v>91</v>
      </c>
      <c r="AY264" s="18" t="s">
        <v>191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8" t="s">
        <v>91</v>
      </c>
      <c r="BK264" s="160">
        <f>ROUND(I264*H264,2)</f>
        <v>0</v>
      </c>
      <c r="BL264" s="18" t="s">
        <v>271</v>
      </c>
      <c r="BM264" s="275" t="s">
        <v>734</v>
      </c>
    </row>
    <row r="265" s="12" customFormat="1" ht="22.8" customHeight="1">
      <c r="A265" s="12"/>
      <c r="B265" s="248"/>
      <c r="C265" s="249"/>
      <c r="D265" s="250" t="s">
        <v>77</v>
      </c>
      <c r="E265" s="261" t="s">
        <v>735</v>
      </c>
      <c r="F265" s="261" t="s">
        <v>736</v>
      </c>
      <c r="G265" s="249"/>
      <c r="H265" s="249"/>
      <c r="I265" s="252"/>
      <c r="J265" s="262">
        <f>BK265</f>
        <v>0</v>
      </c>
      <c r="K265" s="249"/>
      <c r="L265" s="253"/>
      <c r="M265" s="254"/>
      <c r="N265" s="255"/>
      <c r="O265" s="255"/>
      <c r="P265" s="256">
        <f>SUM(P266:P287)</f>
        <v>0</v>
      </c>
      <c r="Q265" s="255"/>
      <c r="R265" s="256">
        <f>SUM(R266:R287)</f>
        <v>0.0508073</v>
      </c>
      <c r="S265" s="255"/>
      <c r="T265" s="257">
        <f>SUM(T266:T287)</f>
        <v>0.34619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58" t="s">
        <v>91</v>
      </c>
      <c r="AT265" s="259" t="s">
        <v>77</v>
      </c>
      <c r="AU265" s="259" t="s">
        <v>85</v>
      </c>
      <c r="AY265" s="258" t="s">
        <v>191</v>
      </c>
      <c r="BK265" s="260">
        <f>SUM(BK266:BK287)</f>
        <v>0</v>
      </c>
    </row>
    <row r="266" s="2" customFormat="1" ht="24.15" customHeight="1">
      <c r="A266" s="41"/>
      <c r="B266" s="42"/>
      <c r="C266" s="263" t="s">
        <v>409</v>
      </c>
      <c r="D266" s="263" t="s">
        <v>194</v>
      </c>
      <c r="E266" s="264" t="s">
        <v>737</v>
      </c>
      <c r="F266" s="265" t="s">
        <v>738</v>
      </c>
      <c r="G266" s="266" t="s">
        <v>393</v>
      </c>
      <c r="H266" s="267">
        <v>20</v>
      </c>
      <c r="I266" s="268"/>
      <c r="J266" s="269">
        <f>ROUND(I266*H266,2)</f>
        <v>0</v>
      </c>
      <c r="K266" s="270"/>
      <c r="L266" s="44"/>
      <c r="M266" s="271" t="s">
        <v>1</v>
      </c>
      <c r="N266" s="272" t="s">
        <v>44</v>
      </c>
      <c r="O266" s="100"/>
      <c r="P266" s="273">
        <f>O266*H266</f>
        <v>0</v>
      </c>
      <c r="Q266" s="273">
        <v>0</v>
      </c>
      <c r="R266" s="273">
        <f>Q266*H266</f>
        <v>0</v>
      </c>
      <c r="S266" s="273">
        <v>0.014919999999999999</v>
      </c>
      <c r="T266" s="274">
        <f>S266*H266</f>
        <v>0.2984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75" t="s">
        <v>271</v>
      </c>
      <c r="AT266" s="275" t="s">
        <v>194</v>
      </c>
      <c r="AU266" s="275" t="s">
        <v>91</v>
      </c>
      <c r="AY266" s="18" t="s">
        <v>191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8" t="s">
        <v>91</v>
      </c>
      <c r="BK266" s="160">
        <f>ROUND(I266*H266,2)</f>
        <v>0</v>
      </c>
      <c r="BL266" s="18" t="s">
        <v>271</v>
      </c>
      <c r="BM266" s="275" t="s">
        <v>739</v>
      </c>
    </row>
    <row r="267" s="13" customFormat="1">
      <c r="A267" s="13"/>
      <c r="B267" s="276"/>
      <c r="C267" s="277"/>
      <c r="D267" s="278" t="s">
        <v>200</v>
      </c>
      <c r="E267" s="279" t="s">
        <v>1</v>
      </c>
      <c r="F267" s="280" t="s">
        <v>740</v>
      </c>
      <c r="G267" s="277"/>
      <c r="H267" s="281">
        <v>20</v>
      </c>
      <c r="I267" s="282"/>
      <c r="J267" s="277"/>
      <c r="K267" s="277"/>
      <c r="L267" s="283"/>
      <c r="M267" s="284"/>
      <c r="N267" s="285"/>
      <c r="O267" s="285"/>
      <c r="P267" s="285"/>
      <c r="Q267" s="285"/>
      <c r="R267" s="285"/>
      <c r="S267" s="285"/>
      <c r="T267" s="28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87" t="s">
        <v>200</v>
      </c>
      <c r="AU267" s="287" t="s">
        <v>91</v>
      </c>
      <c r="AV267" s="13" t="s">
        <v>91</v>
      </c>
      <c r="AW267" s="13" t="s">
        <v>33</v>
      </c>
      <c r="AX267" s="13" t="s">
        <v>78</v>
      </c>
      <c r="AY267" s="287" t="s">
        <v>191</v>
      </c>
    </row>
    <row r="268" s="14" customFormat="1">
      <c r="A268" s="14"/>
      <c r="B268" s="288"/>
      <c r="C268" s="289"/>
      <c r="D268" s="278" t="s">
        <v>200</v>
      </c>
      <c r="E268" s="290" t="s">
        <v>741</v>
      </c>
      <c r="F268" s="291" t="s">
        <v>204</v>
      </c>
      <c r="G268" s="289"/>
      <c r="H268" s="292">
        <v>20</v>
      </c>
      <c r="I268" s="293"/>
      <c r="J268" s="289"/>
      <c r="K268" s="289"/>
      <c r="L268" s="294"/>
      <c r="M268" s="295"/>
      <c r="N268" s="296"/>
      <c r="O268" s="296"/>
      <c r="P268" s="296"/>
      <c r="Q268" s="296"/>
      <c r="R268" s="296"/>
      <c r="S268" s="296"/>
      <c r="T268" s="29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98" t="s">
        <v>200</v>
      </c>
      <c r="AU268" s="298" t="s">
        <v>91</v>
      </c>
      <c r="AV268" s="14" t="s">
        <v>121</v>
      </c>
      <c r="AW268" s="14" t="s">
        <v>33</v>
      </c>
      <c r="AX268" s="14" t="s">
        <v>85</v>
      </c>
      <c r="AY268" s="298" t="s">
        <v>191</v>
      </c>
    </row>
    <row r="269" s="2" customFormat="1" ht="16.5" customHeight="1">
      <c r="A269" s="41"/>
      <c r="B269" s="42"/>
      <c r="C269" s="263" t="s">
        <v>413</v>
      </c>
      <c r="D269" s="263" t="s">
        <v>194</v>
      </c>
      <c r="E269" s="264" t="s">
        <v>742</v>
      </c>
      <c r="F269" s="265" t="s">
        <v>743</v>
      </c>
      <c r="G269" s="266" t="s">
        <v>393</v>
      </c>
      <c r="H269" s="267">
        <v>5</v>
      </c>
      <c r="I269" s="268"/>
      <c r="J269" s="269">
        <f>ROUND(I269*H269,2)</f>
        <v>0</v>
      </c>
      <c r="K269" s="270"/>
      <c r="L269" s="44"/>
      <c r="M269" s="271" t="s">
        <v>1</v>
      </c>
      <c r="N269" s="272" t="s">
        <v>44</v>
      </c>
      <c r="O269" s="100"/>
      <c r="P269" s="273">
        <f>O269*H269</f>
        <v>0</v>
      </c>
      <c r="Q269" s="273">
        <v>0.00080999999999999996</v>
      </c>
      <c r="R269" s="273">
        <f>Q269*H269</f>
        <v>0.0040499999999999998</v>
      </c>
      <c r="S269" s="273">
        <v>0</v>
      </c>
      <c r="T269" s="274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75" t="s">
        <v>271</v>
      </c>
      <c r="AT269" s="275" t="s">
        <v>194</v>
      </c>
      <c r="AU269" s="275" t="s">
        <v>91</v>
      </c>
      <c r="AY269" s="18" t="s">
        <v>191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8" t="s">
        <v>91</v>
      </c>
      <c r="BK269" s="160">
        <f>ROUND(I269*H269,2)</f>
        <v>0</v>
      </c>
      <c r="BL269" s="18" t="s">
        <v>271</v>
      </c>
      <c r="BM269" s="275" t="s">
        <v>744</v>
      </c>
    </row>
    <row r="270" s="2" customFormat="1" ht="16.5" customHeight="1">
      <c r="A270" s="41"/>
      <c r="B270" s="42"/>
      <c r="C270" s="263" t="s">
        <v>416</v>
      </c>
      <c r="D270" s="263" t="s">
        <v>194</v>
      </c>
      <c r="E270" s="264" t="s">
        <v>745</v>
      </c>
      <c r="F270" s="265" t="s">
        <v>746</v>
      </c>
      <c r="G270" s="266" t="s">
        <v>393</v>
      </c>
      <c r="H270" s="267">
        <v>5</v>
      </c>
      <c r="I270" s="268"/>
      <c r="J270" s="269">
        <f>ROUND(I270*H270,2)</f>
        <v>0</v>
      </c>
      <c r="K270" s="270"/>
      <c r="L270" s="44"/>
      <c r="M270" s="271" t="s">
        <v>1</v>
      </c>
      <c r="N270" s="272" t="s">
        <v>44</v>
      </c>
      <c r="O270" s="100"/>
      <c r="P270" s="273">
        <f>O270*H270</f>
        <v>0</v>
      </c>
      <c r="Q270" s="273">
        <v>0.00089999999999999998</v>
      </c>
      <c r="R270" s="273">
        <f>Q270*H270</f>
        <v>0.0044999999999999997</v>
      </c>
      <c r="S270" s="273">
        <v>0</v>
      </c>
      <c r="T270" s="274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75" t="s">
        <v>271</v>
      </c>
      <c r="AT270" s="275" t="s">
        <v>194</v>
      </c>
      <c r="AU270" s="275" t="s">
        <v>91</v>
      </c>
      <c r="AY270" s="18" t="s">
        <v>191</v>
      </c>
      <c r="BE270" s="160">
        <f>IF(N270="základná",J270,0)</f>
        <v>0</v>
      </c>
      <c r="BF270" s="160">
        <f>IF(N270="znížená",J270,0)</f>
        <v>0</v>
      </c>
      <c r="BG270" s="160">
        <f>IF(N270="zákl. prenesená",J270,0)</f>
        <v>0</v>
      </c>
      <c r="BH270" s="160">
        <f>IF(N270="zníž. prenesená",J270,0)</f>
        <v>0</v>
      </c>
      <c r="BI270" s="160">
        <f>IF(N270="nulová",J270,0)</f>
        <v>0</v>
      </c>
      <c r="BJ270" s="18" t="s">
        <v>91</v>
      </c>
      <c r="BK270" s="160">
        <f>ROUND(I270*H270,2)</f>
        <v>0</v>
      </c>
      <c r="BL270" s="18" t="s">
        <v>271</v>
      </c>
      <c r="BM270" s="275" t="s">
        <v>747</v>
      </c>
    </row>
    <row r="271" s="2" customFormat="1" ht="16.5" customHeight="1">
      <c r="A271" s="41"/>
      <c r="B271" s="42"/>
      <c r="C271" s="263" t="s">
        <v>420</v>
      </c>
      <c r="D271" s="263" t="s">
        <v>194</v>
      </c>
      <c r="E271" s="264" t="s">
        <v>748</v>
      </c>
      <c r="F271" s="265" t="s">
        <v>749</v>
      </c>
      <c r="G271" s="266" t="s">
        <v>393</v>
      </c>
      <c r="H271" s="267">
        <v>10</v>
      </c>
      <c r="I271" s="268"/>
      <c r="J271" s="269">
        <f>ROUND(I271*H271,2)</f>
        <v>0</v>
      </c>
      <c r="K271" s="270"/>
      <c r="L271" s="44"/>
      <c r="M271" s="271" t="s">
        <v>1</v>
      </c>
      <c r="N271" s="272" t="s">
        <v>44</v>
      </c>
      <c r="O271" s="100"/>
      <c r="P271" s="273">
        <f>O271*H271</f>
        <v>0</v>
      </c>
      <c r="Q271" s="273">
        <v>0.00148</v>
      </c>
      <c r="R271" s="273">
        <f>Q271*H271</f>
        <v>0.014800000000000001</v>
      </c>
      <c r="S271" s="273">
        <v>0</v>
      </c>
      <c r="T271" s="27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75" t="s">
        <v>271</v>
      </c>
      <c r="AT271" s="275" t="s">
        <v>194</v>
      </c>
      <c r="AU271" s="275" t="s">
        <v>91</v>
      </c>
      <c r="AY271" s="18" t="s">
        <v>191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8" t="s">
        <v>91</v>
      </c>
      <c r="BK271" s="160">
        <f>ROUND(I271*H271,2)</f>
        <v>0</v>
      </c>
      <c r="BL271" s="18" t="s">
        <v>271</v>
      </c>
      <c r="BM271" s="275" t="s">
        <v>750</v>
      </c>
    </row>
    <row r="272" s="2" customFormat="1" ht="16.5" customHeight="1">
      <c r="A272" s="41"/>
      <c r="B272" s="42"/>
      <c r="C272" s="263" t="s">
        <v>424</v>
      </c>
      <c r="D272" s="263" t="s">
        <v>194</v>
      </c>
      <c r="E272" s="264" t="s">
        <v>751</v>
      </c>
      <c r="F272" s="265" t="s">
        <v>752</v>
      </c>
      <c r="G272" s="266" t="s">
        <v>393</v>
      </c>
      <c r="H272" s="267">
        <v>10</v>
      </c>
      <c r="I272" s="268"/>
      <c r="J272" s="269">
        <f>ROUND(I272*H272,2)</f>
        <v>0</v>
      </c>
      <c r="K272" s="270"/>
      <c r="L272" s="44"/>
      <c r="M272" s="271" t="s">
        <v>1</v>
      </c>
      <c r="N272" s="272" t="s">
        <v>44</v>
      </c>
      <c r="O272" s="100"/>
      <c r="P272" s="273">
        <f>O272*H272</f>
        <v>0</v>
      </c>
      <c r="Q272" s="273">
        <v>0.00181193</v>
      </c>
      <c r="R272" s="273">
        <f>Q272*H272</f>
        <v>0.018119300000000001</v>
      </c>
      <c r="S272" s="273">
        <v>0</v>
      </c>
      <c r="T272" s="274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5" t="s">
        <v>271</v>
      </c>
      <c r="AT272" s="275" t="s">
        <v>194</v>
      </c>
      <c r="AU272" s="275" t="s">
        <v>91</v>
      </c>
      <c r="AY272" s="18" t="s">
        <v>191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91</v>
      </c>
      <c r="BK272" s="160">
        <f>ROUND(I272*H272,2)</f>
        <v>0</v>
      </c>
      <c r="BL272" s="18" t="s">
        <v>271</v>
      </c>
      <c r="BM272" s="275" t="s">
        <v>753</v>
      </c>
    </row>
    <row r="273" s="2" customFormat="1" ht="16.5" customHeight="1">
      <c r="A273" s="41"/>
      <c r="B273" s="42"/>
      <c r="C273" s="263" t="s">
        <v>428</v>
      </c>
      <c r="D273" s="263" t="s">
        <v>194</v>
      </c>
      <c r="E273" s="264" t="s">
        <v>754</v>
      </c>
      <c r="F273" s="265" t="s">
        <v>755</v>
      </c>
      <c r="G273" s="266" t="s">
        <v>231</v>
      </c>
      <c r="H273" s="267">
        <v>2</v>
      </c>
      <c r="I273" s="268"/>
      <c r="J273" s="269">
        <f>ROUND(I273*H273,2)</f>
        <v>0</v>
      </c>
      <c r="K273" s="270"/>
      <c r="L273" s="44"/>
      <c r="M273" s="271" t="s">
        <v>1</v>
      </c>
      <c r="N273" s="272" t="s">
        <v>44</v>
      </c>
      <c r="O273" s="100"/>
      <c r="P273" s="273">
        <f>O273*H273</f>
        <v>0</v>
      </c>
      <c r="Q273" s="273">
        <v>0</v>
      </c>
      <c r="R273" s="273">
        <f>Q273*H273</f>
        <v>0</v>
      </c>
      <c r="S273" s="273">
        <v>0</v>
      </c>
      <c r="T273" s="274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75" t="s">
        <v>271</v>
      </c>
      <c r="AT273" s="275" t="s">
        <v>194</v>
      </c>
      <c r="AU273" s="275" t="s">
        <v>91</v>
      </c>
      <c r="AY273" s="18" t="s">
        <v>191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8" t="s">
        <v>91</v>
      </c>
      <c r="BK273" s="160">
        <f>ROUND(I273*H273,2)</f>
        <v>0</v>
      </c>
      <c r="BL273" s="18" t="s">
        <v>271</v>
      </c>
      <c r="BM273" s="275" t="s">
        <v>756</v>
      </c>
    </row>
    <row r="274" s="13" customFormat="1">
      <c r="A274" s="13"/>
      <c r="B274" s="276"/>
      <c r="C274" s="277"/>
      <c r="D274" s="278" t="s">
        <v>200</v>
      </c>
      <c r="E274" s="279" t="s">
        <v>1</v>
      </c>
      <c r="F274" s="280" t="s">
        <v>757</v>
      </c>
      <c r="G274" s="277"/>
      <c r="H274" s="281">
        <v>2</v>
      </c>
      <c r="I274" s="282"/>
      <c r="J274" s="277"/>
      <c r="K274" s="277"/>
      <c r="L274" s="283"/>
      <c r="M274" s="284"/>
      <c r="N274" s="285"/>
      <c r="O274" s="285"/>
      <c r="P274" s="285"/>
      <c r="Q274" s="285"/>
      <c r="R274" s="285"/>
      <c r="S274" s="285"/>
      <c r="T274" s="28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7" t="s">
        <v>200</v>
      </c>
      <c r="AU274" s="287" t="s">
        <v>91</v>
      </c>
      <c r="AV274" s="13" t="s">
        <v>91</v>
      </c>
      <c r="AW274" s="13" t="s">
        <v>33</v>
      </c>
      <c r="AX274" s="13" t="s">
        <v>78</v>
      </c>
      <c r="AY274" s="287" t="s">
        <v>191</v>
      </c>
    </row>
    <row r="275" s="14" customFormat="1">
      <c r="A275" s="14"/>
      <c r="B275" s="288"/>
      <c r="C275" s="289"/>
      <c r="D275" s="278" t="s">
        <v>200</v>
      </c>
      <c r="E275" s="290" t="s">
        <v>1</v>
      </c>
      <c r="F275" s="291" t="s">
        <v>204</v>
      </c>
      <c r="G275" s="289"/>
      <c r="H275" s="292">
        <v>2</v>
      </c>
      <c r="I275" s="293"/>
      <c r="J275" s="289"/>
      <c r="K275" s="289"/>
      <c r="L275" s="294"/>
      <c r="M275" s="295"/>
      <c r="N275" s="296"/>
      <c r="O275" s="296"/>
      <c r="P275" s="296"/>
      <c r="Q275" s="296"/>
      <c r="R275" s="296"/>
      <c r="S275" s="296"/>
      <c r="T275" s="29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8" t="s">
        <v>200</v>
      </c>
      <c r="AU275" s="298" t="s">
        <v>91</v>
      </c>
      <c r="AV275" s="14" t="s">
        <v>121</v>
      </c>
      <c r="AW275" s="14" t="s">
        <v>33</v>
      </c>
      <c r="AX275" s="14" t="s">
        <v>85</v>
      </c>
      <c r="AY275" s="298" t="s">
        <v>191</v>
      </c>
    </row>
    <row r="276" s="2" customFormat="1" ht="24.15" customHeight="1">
      <c r="A276" s="41"/>
      <c r="B276" s="42"/>
      <c r="C276" s="310" t="s">
        <v>432</v>
      </c>
      <c r="D276" s="310" t="s">
        <v>292</v>
      </c>
      <c r="E276" s="311" t="s">
        <v>758</v>
      </c>
      <c r="F276" s="312" t="s">
        <v>759</v>
      </c>
      <c r="G276" s="313" t="s">
        <v>231</v>
      </c>
      <c r="H276" s="314">
        <v>2</v>
      </c>
      <c r="I276" s="315"/>
      <c r="J276" s="316">
        <f>ROUND(I276*H276,2)</f>
        <v>0</v>
      </c>
      <c r="K276" s="317"/>
      <c r="L276" s="318"/>
      <c r="M276" s="319" t="s">
        <v>1</v>
      </c>
      <c r="N276" s="320" t="s">
        <v>44</v>
      </c>
      <c r="O276" s="100"/>
      <c r="P276" s="273">
        <f>O276*H276</f>
        <v>0</v>
      </c>
      <c r="Q276" s="273">
        <v>4.0000000000000003E-05</v>
      </c>
      <c r="R276" s="273">
        <f>Q276*H276</f>
        <v>8.0000000000000007E-05</v>
      </c>
      <c r="S276" s="273">
        <v>0</v>
      </c>
      <c r="T276" s="27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75" t="s">
        <v>295</v>
      </c>
      <c r="AT276" s="275" t="s">
        <v>292</v>
      </c>
      <c r="AU276" s="275" t="s">
        <v>91</v>
      </c>
      <c r="AY276" s="18" t="s">
        <v>191</v>
      </c>
      <c r="BE276" s="160">
        <f>IF(N276="základná",J276,0)</f>
        <v>0</v>
      </c>
      <c r="BF276" s="160">
        <f>IF(N276="znížená",J276,0)</f>
        <v>0</v>
      </c>
      <c r="BG276" s="160">
        <f>IF(N276="zákl. prenesená",J276,0)</f>
        <v>0</v>
      </c>
      <c r="BH276" s="160">
        <f>IF(N276="zníž. prenesená",J276,0)</f>
        <v>0</v>
      </c>
      <c r="BI276" s="160">
        <f>IF(N276="nulová",J276,0)</f>
        <v>0</v>
      </c>
      <c r="BJ276" s="18" t="s">
        <v>91</v>
      </c>
      <c r="BK276" s="160">
        <f>ROUND(I276*H276,2)</f>
        <v>0</v>
      </c>
      <c r="BL276" s="18" t="s">
        <v>271</v>
      </c>
      <c r="BM276" s="275" t="s">
        <v>760</v>
      </c>
    </row>
    <row r="277" s="2" customFormat="1" ht="16.5" customHeight="1">
      <c r="A277" s="41"/>
      <c r="B277" s="42"/>
      <c r="C277" s="263" t="s">
        <v>436</v>
      </c>
      <c r="D277" s="263" t="s">
        <v>194</v>
      </c>
      <c r="E277" s="264" t="s">
        <v>761</v>
      </c>
      <c r="F277" s="265" t="s">
        <v>762</v>
      </c>
      <c r="G277" s="266" t="s">
        <v>231</v>
      </c>
      <c r="H277" s="267">
        <v>1</v>
      </c>
      <c r="I277" s="268"/>
      <c r="J277" s="269">
        <f>ROUND(I277*H277,2)</f>
        <v>0</v>
      </c>
      <c r="K277" s="270"/>
      <c r="L277" s="44"/>
      <c r="M277" s="271" t="s">
        <v>1</v>
      </c>
      <c r="N277" s="272" t="s">
        <v>44</v>
      </c>
      <c r="O277" s="100"/>
      <c r="P277" s="273">
        <f>O277*H277</f>
        <v>0</v>
      </c>
      <c r="Q277" s="273">
        <v>0</v>
      </c>
      <c r="R277" s="273">
        <f>Q277*H277</f>
        <v>0</v>
      </c>
      <c r="S277" s="273">
        <v>0.042849999999999999</v>
      </c>
      <c r="T277" s="274">
        <f>S277*H277</f>
        <v>0.042849999999999999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75" t="s">
        <v>271</v>
      </c>
      <c r="AT277" s="275" t="s">
        <v>194</v>
      </c>
      <c r="AU277" s="275" t="s">
        <v>91</v>
      </c>
      <c r="AY277" s="18" t="s">
        <v>191</v>
      </c>
      <c r="BE277" s="160">
        <f>IF(N277="základná",J277,0)</f>
        <v>0</v>
      </c>
      <c r="BF277" s="160">
        <f>IF(N277="znížená",J277,0)</f>
        <v>0</v>
      </c>
      <c r="BG277" s="160">
        <f>IF(N277="zákl. prenesená",J277,0)</f>
        <v>0</v>
      </c>
      <c r="BH277" s="160">
        <f>IF(N277="zníž. prenesená",J277,0)</f>
        <v>0</v>
      </c>
      <c r="BI277" s="160">
        <f>IF(N277="nulová",J277,0)</f>
        <v>0</v>
      </c>
      <c r="BJ277" s="18" t="s">
        <v>91</v>
      </c>
      <c r="BK277" s="160">
        <f>ROUND(I277*H277,2)</f>
        <v>0</v>
      </c>
      <c r="BL277" s="18" t="s">
        <v>271</v>
      </c>
      <c r="BM277" s="275" t="s">
        <v>763</v>
      </c>
    </row>
    <row r="278" s="2" customFormat="1" ht="24.15" customHeight="1">
      <c r="A278" s="41"/>
      <c r="B278" s="42"/>
      <c r="C278" s="263" t="s">
        <v>442</v>
      </c>
      <c r="D278" s="263" t="s">
        <v>194</v>
      </c>
      <c r="E278" s="264" t="s">
        <v>764</v>
      </c>
      <c r="F278" s="265" t="s">
        <v>765</v>
      </c>
      <c r="G278" s="266" t="s">
        <v>231</v>
      </c>
      <c r="H278" s="267">
        <v>1</v>
      </c>
      <c r="I278" s="268"/>
      <c r="J278" s="269">
        <f>ROUND(I278*H278,2)</f>
        <v>0</v>
      </c>
      <c r="K278" s="270"/>
      <c r="L278" s="44"/>
      <c r="M278" s="271" t="s">
        <v>1</v>
      </c>
      <c r="N278" s="272" t="s">
        <v>44</v>
      </c>
      <c r="O278" s="100"/>
      <c r="P278" s="273">
        <f>O278*H278</f>
        <v>0</v>
      </c>
      <c r="Q278" s="273">
        <v>0</v>
      </c>
      <c r="R278" s="273">
        <f>Q278*H278</f>
        <v>0</v>
      </c>
      <c r="S278" s="273">
        <v>0.0049399999999999999</v>
      </c>
      <c r="T278" s="274">
        <f>S278*H278</f>
        <v>0.0049399999999999999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75" t="s">
        <v>271</v>
      </c>
      <c r="AT278" s="275" t="s">
        <v>194</v>
      </c>
      <c r="AU278" s="275" t="s">
        <v>91</v>
      </c>
      <c r="AY278" s="18" t="s">
        <v>191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91</v>
      </c>
      <c r="BK278" s="160">
        <f>ROUND(I278*H278,2)</f>
        <v>0</v>
      </c>
      <c r="BL278" s="18" t="s">
        <v>271</v>
      </c>
      <c r="BM278" s="275" t="s">
        <v>766</v>
      </c>
    </row>
    <row r="279" s="13" customFormat="1">
      <c r="A279" s="13"/>
      <c r="B279" s="276"/>
      <c r="C279" s="277"/>
      <c r="D279" s="278" t="s">
        <v>200</v>
      </c>
      <c r="E279" s="279" t="s">
        <v>1</v>
      </c>
      <c r="F279" s="280" t="s">
        <v>85</v>
      </c>
      <c r="G279" s="277"/>
      <c r="H279" s="281">
        <v>1</v>
      </c>
      <c r="I279" s="282"/>
      <c r="J279" s="277"/>
      <c r="K279" s="277"/>
      <c r="L279" s="283"/>
      <c r="M279" s="284"/>
      <c r="N279" s="285"/>
      <c r="O279" s="285"/>
      <c r="P279" s="285"/>
      <c r="Q279" s="285"/>
      <c r="R279" s="285"/>
      <c r="S279" s="285"/>
      <c r="T279" s="28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7" t="s">
        <v>200</v>
      </c>
      <c r="AU279" s="287" t="s">
        <v>91</v>
      </c>
      <c r="AV279" s="13" t="s">
        <v>91</v>
      </c>
      <c r="AW279" s="13" t="s">
        <v>33</v>
      </c>
      <c r="AX279" s="13" t="s">
        <v>78</v>
      </c>
      <c r="AY279" s="287" t="s">
        <v>191</v>
      </c>
    </row>
    <row r="280" s="14" customFormat="1">
      <c r="A280" s="14"/>
      <c r="B280" s="288"/>
      <c r="C280" s="289"/>
      <c r="D280" s="278" t="s">
        <v>200</v>
      </c>
      <c r="E280" s="290" t="s">
        <v>585</v>
      </c>
      <c r="F280" s="291" t="s">
        <v>204</v>
      </c>
      <c r="G280" s="289"/>
      <c r="H280" s="292">
        <v>1</v>
      </c>
      <c r="I280" s="293"/>
      <c r="J280" s="289"/>
      <c r="K280" s="289"/>
      <c r="L280" s="294"/>
      <c r="M280" s="295"/>
      <c r="N280" s="296"/>
      <c r="O280" s="296"/>
      <c r="P280" s="296"/>
      <c r="Q280" s="296"/>
      <c r="R280" s="296"/>
      <c r="S280" s="296"/>
      <c r="T280" s="29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8" t="s">
        <v>200</v>
      </c>
      <c r="AU280" s="298" t="s">
        <v>91</v>
      </c>
      <c r="AV280" s="14" t="s">
        <v>121</v>
      </c>
      <c r="AW280" s="14" t="s">
        <v>33</v>
      </c>
      <c r="AX280" s="14" t="s">
        <v>85</v>
      </c>
      <c r="AY280" s="298" t="s">
        <v>191</v>
      </c>
    </row>
    <row r="281" s="2" customFormat="1" ht="24.15" customHeight="1">
      <c r="A281" s="41"/>
      <c r="B281" s="42"/>
      <c r="C281" s="263" t="s">
        <v>449</v>
      </c>
      <c r="D281" s="263" t="s">
        <v>194</v>
      </c>
      <c r="E281" s="264" t="s">
        <v>767</v>
      </c>
      <c r="F281" s="265" t="s">
        <v>768</v>
      </c>
      <c r="G281" s="266" t="s">
        <v>231</v>
      </c>
      <c r="H281" s="267">
        <v>1</v>
      </c>
      <c r="I281" s="268"/>
      <c r="J281" s="269">
        <f>ROUND(I281*H281,2)</f>
        <v>0</v>
      </c>
      <c r="K281" s="270"/>
      <c r="L281" s="44"/>
      <c r="M281" s="271" t="s">
        <v>1</v>
      </c>
      <c r="N281" s="272" t="s">
        <v>44</v>
      </c>
      <c r="O281" s="100"/>
      <c r="P281" s="273">
        <f>O281*H281</f>
        <v>0</v>
      </c>
      <c r="Q281" s="273">
        <v>0.000368</v>
      </c>
      <c r="R281" s="273">
        <f>Q281*H281</f>
        <v>0.000368</v>
      </c>
      <c r="S281" s="273">
        <v>0</v>
      </c>
      <c r="T281" s="274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75" t="s">
        <v>271</v>
      </c>
      <c r="AT281" s="275" t="s">
        <v>194</v>
      </c>
      <c r="AU281" s="275" t="s">
        <v>91</v>
      </c>
      <c r="AY281" s="18" t="s">
        <v>191</v>
      </c>
      <c r="BE281" s="160">
        <f>IF(N281="základná",J281,0)</f>
        <v>0</v>
      </c>
      <c r="BF281" s="160">
        <f>IF(N281="znížená",J281,0)</f>
        <v>0</v>
      </c>
      <c r="BG281" s="160">
        <f>IF(N281="zákl. prenesená",J281,0)</f>
        <v>0</v>
      </c>
      <c r="BH281" s="160">
        <f>IF(N281="zníž. prenesená",J281,0)</f>
        <v>0</v>
      </c>
      <c r="BI281" s="160">
        <f>IF(N281="nulová",J281,0)</f>
        <v>0</v>
      </c>
      <c r="BJ281" s="18" t="s">
        <v>91</v>
      </c>
      <c r="BK281" s="160">
        <f>ROUND(I281*H281,2)</f>
        <v>0</v>
      </c>
      <c r="BL281" s="18" t="s">
        <v>271</v>
      </c>
      <c r="BM281" s="275" t="s">
        <v>769</v>
      </c>
    </row>
    <row r="282" s="2" customFormat="1" ht="24.15" customHeight="1">
      <c r="A282" s="41"/>
      <c r="B282" s="42"/>
      <c r="C282" s="310" t="s">
        <v>455</v>
      </c>
      <c r="D282" s="310" t="s">
        <v>292</v>
      </c>
      <c r="E282" s="311" t="s">
        <v>770</v>
      </c>
      <c r="F282" s="312" t="s">
        <v>771</v>
      </c>
      <c r="G282" s="313" t="s">
        <v>231</v>
      </c>
      <c r="H282" s="314">
        <v>1</v>
      </c>
      <c r="I282" s="315"/>
      <c r="J282" s="316">
        <f>ROUND(I282*H282,2)</f>
        <v>0</v>
      </c>
      <c r="K282" s="317"/>
      <c r="L282" s="318"/>
      <c r="M282" s="319" t="s">
        <v>1</v>
      </c>
      <c r="N282" s="320" t="s">
        <v>44</v>
      </c>
      <c r="O282" s="100"/>
      <c r="P282" s="273">
        <f>O282*H282</f>
        <v>0</v>
      </c>
      <c r="Q282" s="273">
        <v>0.00063000000000000003</v>
      </c>
      <c r="R282" s="273">
        <f>Q282*H282</f>
        <v>0.00063000000000000003</v>
      </c>
      <c r="S282" s="273">
        <v>0</v>
      </c>
      <c r="T282" s="274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75" t="s">
        <v>295</v>
      </c>
      <c r="AT282" s="275" t="s">
        <v>292</v>
      </c>
      <c r="AU282" s="275" t="s">
        <v>91</v>
      </c>
      <c r="AY282" s="18" t="s">
        <v>191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91</v>
      </c>
      <c r="BK282" s="160">
        <f>ROUND(I282*H282,2)</f>
        <v>0</v>
      </c>
      <c r="BL282" s="18" t="s">
        <v>271</v>
      </c>
      <c r="BM282" s="275" t="s">
        <v>772</v>
      </c>
    </row>
    <row r="283" s="2" customFormat="1" ht="24.15" customHeight="1">
      <c r="A283" s="41"/>
      <c r="B283" s="42"/>
      <c r="C283" s="263" t="s">
        <v>461</v>
      </c>
      <c r="D283" s="263" t="s">
        <v>194</v>
      </c>
      <c r="E283" s="264" t="s">
        <v>773</v>
      </c>
      <c r="F283" s="265" t="s">
        <v>774</v>
      </c>
      <c r="G283" s="266" t="s">
        <v>231</v>
      </c>
      <c r="H283" s="267">
        <v>2</v>
      </c>
      <c r="I283" s="268"/>
      <c r="J283" s="269">
        <f>ROUND(I283*H283,2)</f>
        <v>0</v>
      </c>
      <c r="K283" s="270"/>
      <c r="L283" s="44"/>
      <c r="M283" s="271" t="s">
        <v>1</v>
      </c>
      <c r="N283" s="272" t="s">
        <v>44</v>
      </c>
      <c r="O283" s="100"/>
      <c r="P283" s="273">
        <f>O283*H283</f>
        <v>0</v>
      </c>
      <c r="Q283" s="273">
        <v>0.00117</v>
      </c>
      <c r="R283" s="273">
        <f>Q283*H283</f>
        <v>0.0023400000000000001</v>
      </c>
      <c r="S283" s="273">
        <v>0</v>
      </c>
      <c r="T283" s="274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75" t="s">
        <v>271</v>
      </c>
      <c r="AT283" s="275" t="s">
        <v>194</v>
      </c>
      <c r="AU283" s="275" t="s">
        <v>91</v>
      </c>
      <c r="AY283" s="18" t="s">
        <v>191</v>
      </c>
      <c r="BE283" s="160">
        <f>IF(N283="základná",J283,0)</f>
        <v>0</v>
      </c>
      <c r="BF283" s="160">
        <f>IF(N283="znížená",J283,0)</f>
        <v>0</v>
      </c>
      <c r="BG283" s="160">
        <f>IF(N283="zákl. prenesená",J283,0)</f>
        <v>0</v>
      </c>
      <c r="BH283" s="160">
        <f>IF(N283="zníž. prenesená",J283,0)</f>
        <v>0</v>
      </c>
      <c r="BI283" s="160">
        <f>IF(N283="nulová",J283,0)</f>
        <v>0</v>
      </c>
      <c r="BJ283" s="18" t="s">
        <v>91</v>
      </c>
      <c r="BK283" s="160">
        <f>ROUND(I283*H283,2)</f>
        <v>0</v>
      </c>
      <c r="BL283" s="18" t="s">
        <v>271</v>
      </c>
      <c r="BM283" s="275" t="s">
        <v>775</v>
      </c>
    </row>
    <row r="284" s="13" customFormat="1">
      <c r="A284" s="13"/>
      <c r="B284" s="276"/>
      <c r="C284" s="277"/>
      <c r="D284" s="278" t="s">
        <v>200</v>
      </c>
      <c r="E284" s="279" t="s">
        <v>1</v>
      </c>
      <c r="F284" s="280" t="s">
        <v>91</v>
      </c>
      <c r="G284" s="277"/>
      <c r="H284" s="281">
        <v>2</v>
      </c>
      <c r="I284" s="282"/>
      <c r="J284" s="277"/>
      <c r="K284" s="277"/>
      <c r="L284" s="283"/>
      <c r="M284" s="284"/>
      <c r="N284" s="285"/>
      <c r="O284" s="285"/>
      <c r="P284" s="285"/>
      <c r="Q284" s="285"/>
      <c r="R284" s="285"/>
      <c r="S284" s="285"/>
      <c r="T284" s="28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7" t="s">
        <v>200</v>
      </c>
      <c r="AU284" s="287" t="s">
        <v>91</v>
      </c>
      <c r="AV284" s="13" t="s">
        <v>91</v>
      </c>
      <c r="AW284" s="13" t="s">
        <v>33</v>
      </c>
      <c r="AX284" s="13" t="s">
        <v>78</v>
      </c>
      <c r="AY284" s="287" t="s">
        <v>191</v>
      </c>
    </row>
    <row r="285" s="14" customFormat="1">
      <c r="A285" s="14"/>
      <c r="B285" s="288"/>
      <c r="C285" s="289"/>
      <c r="D285" s="278" t="s">
        <v>200</v>
      </c>
      <c r="E285" s="290" t="s">
        <v>1</v>
      </c>
      <c r="F285" s="291" t="s">
        <v>204</v>
      </c>
      <c r="G285" s="289"/>
      <c r="H285" s="292">
        <v>2</v>
      </c>
      <c r="I285" s="293"/>
      <c r="J285" s="289"/>
      <c r="K285" s="289"/>
      <c r="L285" s="294"/>
      <c r="M285" s="295"/>
      <c r="N285" s="296"/>
      <c r="O285" s="296"/>
      <c r="P285" s="296"/>
      <c r="Q285" s="296"/>
      <c r="R285" s="296"/>
      <c r="S285" s="296"/>
      <c r="T285" s="29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98" t="s">
        <v>200</v>
      </c>
      <c r="AU285" s="298" t="s">
        <v>91</v>
      </c>
      <c r="AV285" s="14" t="s">
        <v>121</v>
      </c>
      <c r="AW285" s="14" t="s">
        <v>33</v>
      </c>
      <c r="AX285" s="14" t="s">
        <v>85</v>
      </c>
      <c r="AY285" s="298" t="s">
        <v>191</v>
      </c>
    </row>
    <row r="286" s="2" customFormat="1" ht="24.15" customHeight="1">
      <c r="A286" s="41"/>
      <c r="B286" s="42"/>
      <c r="C286" s="310" t="s">
        <v>466</v>
      </c>
      <c r="D286" s="310" t="s">
        <v>292</v>
      </c>
      <c r="E286" s="311" t="s">
        <v>776</v>
      </c>
      <c r="F286" s="312" t="s">
        <v>777</v>
      </c>
      <c r="G286" s="313" t="s">
        <v>231</v>
      </c>
      <c r="H286" s="314">
        <v>2</v>
      </c>
      <c r="I286" s="315"/>
      <c r="J286" s="316">
        <f>ROUND(I286*H286,2)</f>
        <v>0</v>
      </c>
      <c r="K286" s="317"/>
      <c r="L286" s="318"/>
      <c r="M286" s="319" t="s">
        <v>1</v>
      </c>
      <c r="N286" s="320" t="s">
        <v>44</v>
      </c>
      <c r="O286" s="100"/>
      <c r="P286" s="273">
        <f>O286*H286</f>
        <v>0</v>
      </c>
      <c r="Q286" s="273">
        <v>0.00296</v>
      </c>
      <c r="R286" s="273">
        <f>Q286*H286</f>
        <v>0.0059199999999999999</v>
      </c>
      <c r="S286" s="273">
        <v>0</v>
      </c>
      <c r="T286" s="274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75" t="s">
        <v>295</v>
      </c>
      <c r="AT286" s="275" t="s">
        <v>292</v>
      </c>
      <c r="AU286" s="275" t="s">
        <v>91</v>
      </c>
      <c r="AY286" s="18" t="s">
        <v>191</v>
      </c>
      <c r="BE286" s="160">
        <f>IF(N286="základná",J286,0)</f>
        <v>0</v>
      </c>
      <c r="BF286" s="160">
        <f>IF(N286="znížená",J286,0)</f>
        <v>0</v>
      </c>
      <c r="BG286" s="160">
        <f>IF(N286="zákl. prenesená",J286,0)</f>
        <v>0</v>
      </c>
      <c r="BH286" s="160">
        <f>IF(N286="zníž. prenesená",J286,0)</f>
        <v>0</v>
      </c>
      <c r="BI286" s="160">
        <f>IF(N286="nulová",J286,0)</f>
        <v>0</v>
      </c>
      <c r="BJ286" s="18" t="s">
        <v>91</v>
      </c>
      <c r="BK286" s="160">
        <f>ROUND(I286*H286,2)</f>
        <v>0</v>
      </c>
      <c r="BL286" s="18" t="s">
        <v>271</v>
      </c>
      <c r="BM286" s="275" t="s">
        <v>778</v>
      </c>
    </row>
    <row r="287" s="2" customFormat="1" ht="24.15" customHeight="1">
      <c r="A287" s="41"/>
      <c r="B287" s="42"/>
      <c r="C287" s="263" t="s">
        <v>470</v>
      </c>
      <c r="D287" s="263" t="s">
        <v>194</v>
      </c>
      <c r="E287" s="264" t="s">
        <v>779</v>
      </c>
      <c r="F287" s="265" t="s">
        <v>780</v>
      </c>
      <c r="G287" s="266" t="s">
        <v>304</v>
      </c>
      <c r="H287" s="267"/>
      <c r="I287" s="268"/>
      <c r="J287" s="269">
        <f>ROUND(I287*H287,2)</f>
        <v>0</v>
      </c>
      <c r="K287" s="270"/>
      <c r="L287" s="44"/>
      <c r="M287" s="271" t="s">
        <v>1</v>
      </c>
      <c r="N287" s="272" t="s">
        <v>44</v>
      </c>
      <c r="O287" s="100"/>
      <c r="P287" s="273">
        <f>O287*H287</f>
        <v>0</v>
      </c>
      <c r="Q287" s="273">
        <v>0</v>
      </c>
      <c r="R287" s="273">
        <f>Q287*H287</f>
        <v>0</v>
      </c>
      <c r="S287" s="273">
        <v>0</v>
      </c>
      <c r="T287" s="274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75" t="s">
        <v>271</v>
      </c>
      <c r="AT287" s="275" t="s">
        <v>194</v>
      </c>
      <c r="AU287" s="275" t="s">
        <v>91</v>
      </c>
      <c r="AY287" s="18" t="s">
        <v>191</v>
      </c>
      <c r="BE287" s="160">
        <f>IF(N287="základná",J287,0)</f>
        <v>0</v>
      </c>
      <c r="BF287" s="160">
        <f>IF(N287="znížená",J287,0)</f>
        <v>0</v>
      </c>
      <c r="BG287" s="160">
        <f>IF(N287="zákl. prenesená",J287,0)</f>
        <v>0</v>
      </c>
      <c r="BH287" s="160">
        <f>IF(N287="zníž. prenesená",J287,0)</f>
        <v>0</v>
      </c>
      <c r="BI287" s="160">
        <f>IF(N287="nulová",J287,0)</f>
        <v>0</v>
      </c>
      <c r="BJ287" s="18" t="s">
        <v>91</v>
      </c>
      <c r="BK287" s="160">
        <f>ROUND(I287*H287,2)</f>
        <v>0</v>
      </c>
      <c r="BL287" s="18" t="s">
        <v>271</v>
      </c>
      <c r="BM287" s="275" t="s">
        <v>781</v>
      </c>
    </row>
    <row r="288" s="12" customFormat="1" ht="22.8" customHeight="1">
      <c r="A288" s="12"/>
      <c r="B288" s="248"/>
      <c r="C288" s="249"/>
      <c r="D288" s="250" t="s">
        <v>77</v>
      </c>
      <c r="E288" s="261" t="s">
        <v>782</v>
      </c>
      <c r="F288" s="261" t="s">
        <v>783</v>
      </c>
      <c r="G288" s="249"/>
      <c r="H288" s="249"/>
      <c r="I288" s="252"/>
      <c r="J288" s="262">
        <f>BK288</f>
        <v>0</v>
      </c>
      <c r="K288" s="249"/>
      <c r="L288" s="253"/>
      <c r="M288" s="254"/>
      <c r="N288" s="255"/>
      <c r="O288" s="255"/>
      <c r="P288" s="256">
        <f>SUM(P289:P296)</f>
        <v>0</v>
      </c>
      <c r="Q288" s="255"/>
      <c r="R288" s="256">
        <f>SUM(R289:R296)</f>
        <v>0.012809999999999999</v>
      </c>
      <c r="S288" s="255"/>
      <c r="T288" s="257">
        <f>SUM(T289:T296)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58" t="s">
        <v>91</v>
      </c>
      <c r="AT288" s="259" t="s">
        <v>77</v>
      </c>
      <c r="AU288" s="259" t="s">
        <v>85</v>
      </c>
      <c r="AY288" s="258" t="s">
        <v>191</v>
      </c>
      <c r="BK288" s="260">
        <f>SUM(BK289:BK296)</f>
        <v>0</v>
      </c>
    </row>
    <row r="289" s="2" customFormat="1" ht="24.15" customHeight="1">
      <c r="A289" s="41"/>
      <c r="B289" s="42"/>
      <c r="C289" s="263" t="s">
        <v>474</v>
      </c>
      <c r="D289" s="263" t="s">
        <v>194</v>
      </c>
      <c r="E289" s="264" t="s">
        <v>784</v>
      </c>
      <c r="F289" s="265" t="s">
        <v>785</v>
      </c>
      <c r="G289" s="266" t="s">
        <v>393</v>
      </c>
      <c r="H289" s="267">
        <v>5</v>
      </c>
      <c r="I289" s="268"/>
      <c r="J289" s="269">
        <f>ROUND(I289*H289,2)</f>
        <v>0</v>
      </c>
      <c r="K289" s="270"/>
      <c r="L289" s="44"/>
      <c r="M289" s="271" t="s">
        <v>1</v>
      </c>
      <c r="N289" s="272" t="s">
        <v>44</v>
      </c>
      <c r="O289" s="100"/>
      <c r="P289" s="273">
        <f>O289*H289</f>
        <v>0</v>
      </c>
      <c r="Q289" s="273">
        <v>0.00038000000000000002</v>
      </c>
      <c r="R289" s="273">
        <f>Q289*H289</f>
        <v>0.0019000000000000002</v>
      </c>
      <c r="S289" s="273">
        <v>0</v>
      </c>
      <c r="T289" s="274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75" t="s">
        <v>271</v>
      </c>
      <c r="AT289" s="275" t="s">
        <v>194</v>
      </c>
      <c r="AU289" s="275" t="s">
        <v>91</v>
      </c>
      <c r="AY289" s="18" t="s">
        <v>191</v>
      </c>
      <c r="BE289" s="160">
        <f>IF(N289="základná",J289,0)</f>
        <v>0</v>
      </c>
      <c r="BF289" s="160">
        <f>IF(N289="znížená",J289,0)</f>
        <v>0</v>
      </c>
      <c r="BG289" s="160">
        <f>IF(N289="zákl. prenesená",J289,0)</f>
        <v>0</v>
      </c>
      <c r="BH289" s="160">
        <f>IF(N289="zníž. prenesená",J289,0)</f>
        <v>0</v>
      </c>
      <c r="BI289" s="160">
        <f>IF(N289="nulová",J289,0)</f>
        <v>0</v>
      </c>
      <c r="BJ289" s="18" t="s">
        <v>91</v>
      </c>
      <c r="BK289" s="160">
        <f>ROUND(I289*H289,2)</f>
        <v>0</v>
      </c>
      <c r="BL289" s="18" t="s">
        <v>271</v>
      </c>
      <c r="BM289" s="275" t="s">
        <v>786</v>
      </c>
    </row>
    <row r="290" s="2" customFormat="1" ht="24.15" customHeight="1">
      <c r="A290" s="41"/>
      <c r="B290" s="42"/>
      <c r="C290" s="263" t="s">
        <v>478</v>
      </c>
      <c r="D290" s="263" t="s">
        <v>194</v>
      </c>
      <c r="E290" s="264" t="s">
        <v>787</v>
      </c>
      <c r="F290" s="265" t="s">
        <v>788</v>
      </c>
      <c r="G290" s="266" t="s">
        <v>393</v>
      </c>
      <c r="H290" s="267">
        <v>5</v>
      </c>
      <c r="I290" s="268"/>
      <c r="J290" s="269">
        <f>ROUND(I290*H290,2)</f>
        <v>0</v>
      </c>
      <c r="K290" s="270"/>
      <c r="L290" s="44"/>
      <c r="M290" s="271" t="s">
        <v>1</v>
      </c>
      <c r="N290" s="272" t="s">
        <v>44</v>
      </c>
      <c r="O290" s="100"/>
      <c r="P290" s="273">
        <f>O290*H290</f>
        <v>0</v>
      </c>
      <c r="Q290" s="273">
        <v>0.00048999999999999998</v>
      </c>
      <c r="R290" s="273">
        <f>Q290*H290</f>
        <v>0.0024499999999999999</v>
      </c>
      <c r="S290" s="273">
        <v>0</v>
      </c>
      <c r="T290" s="274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75" t="s">
        <v>271</v>
      </c>
      <c r="AT290" s="275" t="s">
        <v>194</v>
      </c>
      <c r="AU290" s="275" t="s">
        <v>91</v>
      </c>
      <c r="AY290" s="18" t="s">
        <v>191</v>
      </c>
      <c r="BE290" s="160">
        <f>IF(N290="základná",J290,0)</f>
        <v>0</v>
      </c>
      <c r="BF290" s="160">
        <f>IF(N290="znížená",J290,0)</f>
        <v>0</v>
      </c>
      <c r="BG290" s="160">
        <f>IF(N290="zákl. prenesená",J290,0)</f>
        <v>0</v>
      </c>
      <c r="BH290" s="160">
        <f>IF(N290="zníž. prenesená",J290,0)</f>
        <v>0</v>
      </c>
      <c r="BI290" s="160">
        <f>IF(N290="nulová",J290,0)</f>
        <v>0</v>
      </c>
      <c r="BJ290" s="18" t="s">
        <v>91</v>
      </c>
      <c r="BK290" s="160">
        <f>ROUND(I290*H290,2)</f>
        <v>0</v>
      </c>
      <c r="BL290" s="18" t="s">
        <v>271</v>
      </c>
      <c r="BM290" s="275" t="s">
        <v>789</v>
      </c>
    </row>
    <row r="291" s="2" customFormat="1" ht="24.15" customHeight="1">
      <c r="A291" s="41"/>
      <c r="B291" s="42"/>
      <c r="C291" s="263" t="s">
        <v>485</v>
      </c>
      <c r="D291" s="263" t="s">
        <v>194</v>
      </c>
      <c r="E291" s="264" t="s">
        <v>790</v>
      </c>
      <c r="F291" s="265" t="s">
        <v>791</v>
      </c>
      <c r="G291" s="266" t="s">
        <v>393</v>
      </c>
      <c r="H291" s="267">
        <v>10</v>
      </c>
      <c r="I291" s="268"/>
      <c r="J291" s="269">
        <f>ROUND(I291*H291,2)</f>
        <v>0</v>
      </c>
      <c r="K291" s="270"/>
      <c r="L291" s="44"/>
      <c r="M291" s="271" t="s">
        <v>1</v>
      </c>
      <c r="N291" s="272" t="s">
        <v>44</v>
      </c>
      <c r="O291" s="100"/>
      <c r="P291" s="273">
        <f>O291*H291</f>
        <v>0</v>
      </c>
      <c r="Q291" s="273">
        <v>0.00060999999999999997</v>
      </c>
      <c r="R291" s="273">
        <f>Q291*H291</f>
        <v>0.0060999999999999995</v>
      </c>
      <c r="S291" s="273">
        <v>0</v>
      </c>
      <c r="T291" s="274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75" t="s">
        <v>271</v>
      </c>
      <c r="AT291" s="275" t="s">
        <v>194</v>
      </c>
      <c r="AU291" s="275" t="s">
        <v>91</v>
      </c>
      <c r="AY291" s="18" t="s">
        <v>191</v>
      </c>
      <c r="BE291" s="160">
        <f>IF(N291="základná",J291,0)</f>
        <v>0</v>
      </c>
      <c r="BF291" s="160">
        <f>IF(N291="znížená",J291,0)</f>
        <v>0</v>
      </c>
      <c r="BG291" s="160">
        <f>IF(N291="zákl. prenesená",J291,0)</f>
        <v>0</v>
      </c>
      <c r="BH291" s="160">
        <f>IF(N291="zníž. prenesená",J291,0)</f>
        <v>0</v>
      </c>
      <c r="BI291" s="160">
        <f>IF(N291="nulová",J291,0)</f>
        <v>0</v>
      </c>
      <c r="BJ291" s="18" t="s">
        <v>91</v>
      </c>
      <c r="BK291" s="160">
        <f>ROUND(I291*H291,2)</f>
        <v>0</v>
      </c>
      <c r="BL291" s="18" t="s">
        <v>271</v>
      </c>
      <c r="BM291" s="275" t="s">
        <v>792</v>
      </c>
    </row>
    <row r="292" s="2" customFormat="1" ht="16.5" customHeight="1">
      <c r="A292" s="41"/>
      <c r="B292" s="42"/>
      <c r="C292" s="263" t="s">
        <v>489</v>
      </c>
      <c r="D292" s="263" t="s">
        <v>194</v>
      </c>
      <c r="E292" s="264" t="s">
        <v>793</v>
      </c>
      <c r="F292" s="265" t="s">
        <v>794</v>
      </c>
      <c r="G292" s="266" t="s">
        <v>231</v>
      </c>
      <c r="H292" s="267">
        <v>4</v>
      </c>
      <c r="I292" s="268"/>
      <c r="J292" s="269">
        <f>ROUND(I292*H292,2)</f>
        <v>0</v>
      </c>
      <c r="K292" s="270"/>
      <c r="L292" s="44"/>
      <c r="M292" s="271" t="s">
        <v>1</v>
      </c>
      <c r="N292" s="272" t="s">
        <v>44</v>
      </c>
      <c r="O292" s="100"/>
      <c r="P292" s="273">
        <f>O292*H292</f>
        <v>0</v>
      </c>
      <c r="Q292" s="273">
        <v>1.0000000000000001E-05</v>
      </c>
      <c r="R292" s="273">
        <f>Q292*H292</f>
        <v>4.0000000000000003E-05</v>
      </c>
      <c r="S292" s="273">
        <v>0</v>
      </c>
      <c r="T292" s="27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75" t="s">
        <v>271</v>
      </c>
      <c r="AT292" s="275" t="s">
        <v>194</v>
      </c>
      <c r="AU292" s="275" t="s">
        <v>91</v>
      </c>
      <c r="AY292" s="18" t="s">
        <v>191</v>
      </c>
      <c r="BE292" s="160">
        <f>IF(N292="základná",J292,0)</f>
        <v>0</v>
      </c>
      <c r="BF292" s="160">
        <f>IF(N292="znížená",J292,0)</f>
        <v>0</v>
      </c>
      <c r="BG292" s="160">
        <f>IF(N292="zákl. prenesená",J292,0)</f>
        <v>0</v>
      </c>
      <c r="BH292" s="160">
        <f>IF(N292="zníž. prenesená",J292,0)</f>
        <v>0</v>
      </c>
      <c r="BI292" s="160">
        <f>IF(N292="nulová",J292,0)</f>
        <v>0</v>
      </c>
      <c r="BJ292" s="18" t="s">
        <v>91</v>
      </c>
      <c r="BK292" s="160">
        <f>ROUND(I292*H292,2)</f>
        <v>0</v>
      </c>
      <c r="BL292" s="18" t="s">
        <v>271</v>
      </c>
      <c r="BM292" s="275" t="s">
        <v>795</v>
      </c>
    </row>
    <row r="293" s="13" customFormat="1">
      <c r="A293" s="13"/>
      <c r="B293" s="276"/>
      <c r="C293" s="277"/>
      <c r="D293" s="278" t="s">
        <v>200</v>
      </c>
      <c r="E293" s="279" t="s">
        <v>1</v>
      </c>
      <c r="F293" s="280" t="s">
        <v>796</v>
      </c>
      <c r="G293" s="277"/>
      <c r="H293" s="281">
        <v>4</v>
      </c>
      <c r="I293" s="282"/>
      <c r="J293" s="277"/>
      <c r="K293" s="277"/>
      <c r="L293" s="283"/>
      <c r="M293" s="284"/>
      <c r="N293" s="285"/>
      <c r="O293" s="285"/>
      <c r="P293" s="285"/>
      <c r="Q293" s="285"/>
      <c r="R293" s="285"/>
      <c r="S293" s="285"/>
      <c r="T293" s="28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7" t="s">
        <v>200</v>
      </c>
      <c r="AU293" s="287" t="s">
        <v>91</v>
      </c>
      <c r="AV293" s="13" t="s">
        <v>91</v>
      </c>
      <c r="AW293" s="13" t="s">
        <v>33</v>
      </c>
      <c r="AX293" s="13" t="s">
        <v>78</v>
      </c>
      <c r="AY293" s="287" t="s">
        <v>191</v>
      </c>
    </row>
    <row r="294" s="14" customFormat="1">
      <c r="A294" s="14"/>
      <c r="B294" s="288"/>
      <c r="C294" s="289"/>
      <c r="D294" s="278" t="s">
        <v>200</v>
      </c>
      <c r="E294" s="290" t="s">
        <v>1</v>
      </c>
      <c r="F294" s="291" t="s">
        <v>204</v>
      </c>
      <c r="G294" s="289"/>
      <c r="H294" s="292">
        <v>4</v>
      </c>
      <c r="I294" s="293"/>
      <c r="J294" s="289"/>
      <c r="K294" s="289"/>
      <c r="L294" s="294"/>
      <c r="M294" s="295"/>
      <c r="N294" s="296"/>
      <c r="O294" s="296"/>
      <c r="P294" s="296"/>
      <c r="Q294" s="296"/>
      <c r="R294" s="296"/>
      <c r="S294" s="296"/>
      <c r="T294" s="29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8" t="s">
        <v>200</v>
      </c>
      <c r="AU294" s="298" t="s">
        <v>91</v>
      </c>
      <c r="AV294" s="14" t="s">
        <v>121</v>
      </c>
      <c r="AW294" s="14" t="s">
        <v>33</v>
      </c>
      <c r="AX294" s="14" t="s">
        <v>85</v>
      </c>
      <c r="AY294" s="298" t="s">
        <v>191</v>
      </c>
    </row>
    <row r="295" s="2" customFormat="1" ht="16.5" customHeight="1">
      <c r="A295" s="41"/>
      <c r="B295" s="42"/>
      <c r="C295" s="310" t="s">
        <v>494</v>
      </c>
      <c r="D295" s="310" t="s">
        <v>292</v>
      </c>
      <c r="E295" s="311" t="s">
        <v>797</v>
      </c>
      <c r="F295" s="312" t="s">
        <v>798</v>
      </c>
      <c r="G295" s="313" t="s">
        <v>231</v>
      </c>
      <c r="H295" s="314">
        <v>4</v>
      </c>
      <c r="I295" s="315"/>
      <c r="J295" s="316">
        <f>ROUND(I295*H295,2)</f>
        <v>0</v>
      </c>
      <c r="K295" s="317"/>
      <c r="L295" s="318"/>
      <c r="M295" s="319" t="s">
        <v>1</v>
      </c>
      <c r="N295" s="320" t="s">
        <v>44</v>
      </c>
      <c r="O295" s="100"/>
      <c r="P295" s="273">
        <f>O295*H295</f>
        <v>0</v>
      </c>
      <c r="Q295" s="273">
        <v>0.00058</v>
      </c>
      <c r="R295" s="273">
        <f>Q295*H295</f>
        <v>0.00232</v>
      </c>
      <c r="S295" s="273">
        <v>0</v>
      </c>
      <c r="T295" s="274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75" t="s">
        <v>295</v>
      </c>
      <c r="AT295" s="275" t="s">
        <v>292</v>
      </c>
      <c r="AU295" s="275" t="s">
        <v>91</v>
      </c>
      <c r="AY295" s="18" t="s">
        <v>191</v>
      </c>
      <c r="BE295" s="160">
        <f>IF(N295="základná",J295,0)</f>
        <v>0</v>
      </c>
      <c r="BF295" s="160">
        <f>IF(N295="znížená",J295,0)</f>
        <v>0</v>
      </c>
      <c r="BG295" s="160">
        <f>IF(N295="zákl. prenesená",J295,0)</f>
        <v>0</v>
      </c>
      <c r="BH295" s="160">
        <f>IF(N295="zníž. prenesená",J295,0)</f>
        <v>0</v>
      </c>
      <c r="BI295" s="160">
        <f>IF(N295="nulová",J295,0)</f>
        <v>0</v>
      </c>
      <c r="BJ295" s="18" t="s">
        <v>91</v>
      </c>
      <c r="BK295" s="160">
        <f>ROUND(I295*H295,2)</f>
        <v>0</v>
      </c>
      <c r="BL295" s="18" t="s">
        <v>271</v>
      </c>
      <c r="BM295" s="275" t="s">
        <v>799</v>
      </c>
    </row>
    <row r="296" s="2" customFormat="1" ht="24.15" customHeight="1">
      <c r="A296" s="41"/>
      <c r="B296" s="42"/>
      <c r="C296" s="263" t="s">
        <v>198</v>
      </c>
      <c r="D296" s="263" t="s">
        <v>194</v>
      </c>
      <c r="E296" s="264" t="s">
        <v>800</v>
      </c>
      <c r="F296" s="265" t="s">
        <v>801</v>
      </c>
      <c r="G296" s="266" t="s">
        <v>304</v>
      </c>
      <c r="H296" s="267"/>
      <c r="I296" s="268"/>
      <c r="J296" s="269">
        <f>ROUND(I296*H296,2)</f>
        <v>0</v>
      </c>
      <c r="K296" s="270"/>
      <c r="L296" s="44"/>
      <c r="M296" s="271" t="s">
        <v>1</v>
      </c>
      <c r="N296" s="272" t="s">
        <v>44</v>
      </c>
      <c r="O296" s="100"/>
      <c r="P296" s="273">
        <f>O296*H296</f>
        <v>0</v>
      </c>
      <c r="Q296" s="273">
        <v>0</v>
      </c>
      <c r="R296" s="273">
        <f>Q296*H296</f>
        <v>0</v>
      </c>
      <c r="S296" s="273">
        <v>0</v>
      </c>
      <c r="T296" s="274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75" t="s">
        <v>271</v>
      </c>
      <c r="AT296" s="275" t="s">
        <v>194</v>
      </c>
      <c r="AU296" s="275" t="s">
        <v>91</v>
      </c>
      <c r="AY296" s="18" t="s">
        <v>191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8" t="s">
        <v>91</v>
      </c>
      <c r="BK296" s="160">
        <f>ROUND(I296*H296,2)</f>
        <v>0</v>
      </c>
      <c r="BL296" s="18" t="s">
        <v>271</v>
      </c>
      <c r="BM296" s="275" t="s">
        <v>802</v>
      </c>
    </row>
    <row r="297" s="12" customFormat="1" ht="22.8" customHeight="1">
      <c r="A297" s="12"/>
      <c r="B297" s="248"/>
      <c r="C297" s="249"/>
      <c r="D297" s="250" t="s">
        <v>77</v>
      </c>
      <c r="E297" s="261" t="s">
        <v>803</v>
      </c>
      <c r="F297" s="261" t="s">
        <v>804</v>
      </c>
      <c r="G297" s="249"/>
      <c r="H297" s="249"/>
      <c r="I297" s="252"/>
      <c r="J297" s="262">
        <f>BK297</f>
        <v>0</v>
      </c>
      <c r="K297" s="249"/>
      <c r="L297" s="253"/>
      <c r="M297" s="254"/>
      <c r="N297" s="255"/>
      <c r="O297" s="255"/>
      <c r="P297" s="256">
        <f>SUM(P298:P355)</f>
        <v>0</v>
      </c>
      <c r="Q297" s="255"/>
      <c r="R297" s="256">
        <f>SUM(R298:R355)</f>
        <v>0.24335239999999997</v>
      </c>
      <c r="S297" s="255"/>
      <c r="T297" s="257">
        <f>SUM(T298:T355)</f>
        <v>0.15134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58" t="s">
        <v>91</v>
      </c>
      <c r="AT297" s="259" t="s">
        <v>77</v>
      </c>
      <c r="AU297" s="259" t="s">
        <v>85</v>
      </c>
      <c r="AY297" s="258" t="s">
        <v>191</v>
      </c>
      <c r="BK297" s="260">
        <f>SUM(BK298:BK355)</f>
        <v>0</v>
      </c>
    </row>
    <row r="298" s="2" customFormat="1" ht="24.15" customHeight="1">
      <c r="A298" s="41"/>
      <c r="B298" s="42"/>
      <c r="C298" s="263" t="s">
        <v>501</v>
      </c>
      <c r="D298" s="263" t="s">
        <v>194</v>
      </c>
      <c r="E298" s="264" t="s">
        <v>805</v>
      </c>
      <c r="F298" s="265" t="s">
        <v>806</v>
      </c>
      <c r="G298" s="266" t="s">
        <v>231</v>
      </c>
      <c r="H298" s="267">
        <v>2</v>
      </c>
      <c r="I298" s="268"/>
      <c r="J298" s="269">
        <f>ROUND(I298*H298,2)</f>
        <v>0</v>
      </c>
      <c r="K298" s="270"/>
      <c r="L298" s="44"/>
      <c r="M298" s="271" t="s">
        <v>1</v>
      </c>
      <c r="N298" s="272" t="s">
        <v>44</v>
      </c>
      <c r="O298" s="100"/>
      <c r="P298" s="273">
        <f>O298*H298</f>
        <v>0</v>
      </c>
      <c r="Q298" s="273">
        <v>0</v>
      </c>
      <c r="R298" s="273">
        <f>Q298*H298</f>
        <v>0</v>
      </c>
      <c r="S298" s="273">
        <v>0</v>
      </c>
      <c r="T298" s="274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75" t="s">
        <v>271</v>
      </c>
      <c r="AT298" s="275" t="s">
        <v>194</v>
      </c>
      <c r="AU298" s="275" t="s">
        <v>91</v>
      </c>
      <c r="AY298" s="18" t="s">
        <v>191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8" t="s">
        <v>91</v>
      </c>
      <c r="BK298" s="160">
        <f>ROUND(I298*H298,2)</f>
        <v>0</v>
      </c>
      <c r="BL298" s="18" t="s">
        <v>271</v>
      </c>
      <c r="BM298" s="275" t="s">
        <v>807</v>
      </c>
    </row>
    <row r="299" s="13" customFormat="1">
      <c r="A299" s="13"/>
      <c r="B299" s="276"/>
      <c r="C299" s="277"/>
      <c r="D299" s="278" t="s">
        <v>200</v>
      </c>
      <c r="E299" s="279" t="s">
        <v>1</v>
      </c>
      <c r="F299" s="280" t="s">
        <v>757</v>
      </c>
      <c r="G299" s="277"/>
      <c r="H299" s="281">
        <v>2</v>
      </c>
      <c r="I299" s="282"/>
      <c r="J299" s="277"/>
      <c r="K299" s="277"/>
      <c r="L299" s="283"/>
      <c r="M299" s="284"/>
      <c r="N299" s="285"/>
      <c r="O299" s="285"/>
      <c r="P299" s="285"/>
      <c r="Q299" s="285"/>
      <c r="R299" s="285"/>
      <c r="S299" s="285"/>
      <c r="T299" s="2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7" t="s">
        <v>200</v>
      </c>
      <c r="AU299" s="287" t="s">
        <v>91</v>
      </c>
      <c r="AV299" s="13" t="s">
        <v>91</v>
      </c>
      <c r="AW299" s="13" t="s">
        <v>33</v>
      </c>
      <c r="AX299" s="13" t="s">
        <v>78</v>
      </c>
      <c r="AY299" s="287" t="s">
        <v>191</v>
      </c>
    </row>
    <row r="300" s="14" customFormat="1">
      <c r="A300" s="14"/>
      <c r="B300" s="288"/>
      <c r="C300" s="289"/>
      <c r="D300" s="278" t="s">
        <v>200</v>
      </c>
      <c r="E300" s="290" t="s">
        <v>1</v>
      </c>
      <c r="F300" s="291" t="s">
        <v>204</v>
      </c>
      <c r="G300" s="289"/>
      <c r="H300" s="292">
        <v>2</v>
      </c>
      <c r="I300" s="293"/>
      <c r="J300" s="289"/>
      <c r="K300" s="289"/>
      <c r="L300" s="294"/>
      <c r="M300" s="295"/>
      <c r="N300" s="296"/>
      <c r="O300" s="296"/>
      <c r="P300" s="296"/>
      <c r="Q300" s="296"/>
      <c r="R300" s="296"/>
      <c r="S300" s="296"/>
      <c r="T300" s="29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98" t="s">
        <v>200</v>
      </c>
      <c r="AU300" s="298" t="s">
        <v>91</v>
      </c>
      <c r="AV300" s="14" t="s">
        <v>121</v>
      </c>
      <c r="AW300" s="14" t="s">
        <v>33</v>
      </c>
      <c r="AX300" s="14" t="s">
        <v>85</v>
      </c>
      <c r="AY300" s="298" t="s">
        <v>191</v>
      </c>
    </row>
    <row r="301" s="2" customFormat="1" ht="24.15" customHeight="1">
      <c r="A301" s="41"/>
      <c r="B301" s="42"/>
      <c r="C301" s="310" t="s">
        <v>505</v>
      </c>
      <c r="D301" s="310" t="s">
        <v>292</v>
      </c>
      <c r="E301" s="311" t="s">
        <v>808</v>
      </c>
      <c r="F301" s="312" t="s">
        <v>809</v>
      </c>
      <c r="G301" s="313" t="s">
        <v>231</v>
      </c>
      <c r="H301" s="314">
        <v>2</v>
      </c>
      <c r="I301" s="315"/>
      <c r="J301" s="316">
        <f>ROUND(I301*H301,2)</f>
        <v>0</v>
      </c>
      <c r="K301" s="317"/>
      <c r="L301" s="318"/>
      <c r="M301" s="319" t="s">
        <v>1</v>
      </c>
      <c r="N301" s="320" t="s">
        <v>44</v>
      </c>
      <c r="O301" s="100"/>
      <c r="P301" s="273">
        <f>O301*H301</f>
        <v>0</v>
      </c>
      <c r="Q301" s="273">
        <v>0.0098499999999999994</v>
      </c>
      <c r="R301" s="273">
        <f>Q301*H301</f>
        <v>0.019699999999999999</v>
      </c>
      <c r="S301" s="273">
        <v>0</v>
      </c>
      <c r="T301" s="274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75" t="s">
        <v>295</v>
      </c>
      <c r="AT301" s="275" t="s">
        <v>292</v>
      </c>
      <c r="AU301" s="275" t="s">
        <v>91</v>
      </c>
      <c r="AY301" s="18" t="s">
        <v>191</v>
      </c>
      <c r="BE301" s="160">
        <f>IF(N301="základná",J301,0)</f>
        <v>0</v>
      </c>
      <c r="BF301" s="160">
        <f>IF(N301="znížená",J301,0)</f>
        <v>0</v>
      </c>
      <c r="BG301" s="160">
        <f>IF(N301="zákl. prenesená",J301,0)</f>
        <v>0</v>
      </c>
      <c r="BH301" s="160">
        <f>IF(N301="zníž. prenesená",J301,0)</f>
        <v>0</v>
      </c>
      <c r="BI301" s="160">
        <f>IF(N301="nulová",J301,0)</f>
        <v>0</v>
      </c>
      <c r="BJ301" s="18" t="s">
        <v>91</v>
      </c>
      <c r="BK301" s="160">
        <f>ROUND(I301*H301,2)</f>
        <v>0</v>
      </c>
      <c r="BL301" s="18" t="s">
        <v>271</v>
      </c>
      <c r="BM301" s="275" t="s">
        <v>810</v>
      </c>
    </row>
    <row r="302" s="2" customFormat="1" ht="16.5" customHeight="1">
      <c r="A302" s="41"/>
      <c r="B302" s="42"/>
      <c r="C302" s="263" t="s">
        <v>509</v>
      </c>
      <c r="D302" s="263" t="s">
        <v>194</v>
      </c>
      <c r="E302" s="264" t="s">
        <v>811</v>
      </c>
      <c r="F302" s="265" t="s">
        <v>812</v>
      </c>
      <c r="G302" s="266" t="s">
        <v>231</v>
      </c>
      <c r="H302" s="267">
        <v>2</v>
      </c>
      <c r="I302" s="268"/>
      <c r="J302" s="269">
        <f>ROUND(I302*H302,2)</f>
        <v>0</v>
      </c>
      <c r="K302" s="270"/>
      <c r="L302" s="44"/>
      <c r="M302" s="271" t="s">
        <v>1</v>
      </c>
      <c r="N302" s="272" t="s">
        <v>44</v>
      </c>
      <c r="O302" s="100"/>
      <c r="P302" s="273">
        <f>O302*H302</f>
        <v>0</v>
      </c>
      <c r="Q302" s="273">
        <v>0.00027999999999999998</v>
      </c>
      <c r="R302" s="273">
        <f>Q302*H302</f>
        <v>0.00055999999999999995</v>
      </c>
      <c r="S302" s="273">
        <v>0</v>
      </c>
      <c r="T302" s="274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75" t="s">
        <v>271</v>
      </c>
      <c r="AT302" s="275" t="s">
        <v>194</v>
      </c>
      <c r="AU302" s="275" t="s">
        <v>91</v>
      </c>
      <c r="AY302" s="18" t="s">
        <v>191</v>
      </c>
      <c r="BE302" s="160">
        <f>IF(N302="základná",J302,0)</f>
        <v>0</v>
      </c>
      <c r="BF302" s="160">
        <f>IF(N302="znížená",J302,0)</f>
        <v>0</v>
      </c>
      <c r="BG302" s="160">
        <f>IF(N302="zákl. prenesená",J302,0)</f>
        <v>0</v>
      </c>
      <c r="BH302" s="160">
        <f>IF(N302="zníž. prenesená",J302,0)</f>
        <v>0</v>
      </c>
      <c r="BI302" s="160">
        <f>IF(N302="nulová",J302,0)</f>
        <v>0</v>
      </c>
      <c r="BJ302" s="18" t="s">
        <v>91</v>
      </c>
      <c r="BK302" s="160">
        <f>ROUND(I302*H302,2)</f>
        <v>0</v>
      </c>
      <c r="BL302" s="18" t="s">
        <v>271</v>
      </c>
      <c r="BM302" s="275" t="s">
        <v>813</v>
      </c>
    </row>
    <row r="303" s="13" customFormat="1">
      <c r="A303" s="13"/>
      <c r="B303" s="276"/>
      <c r="C303" s="277"/>
      <c r="D303" s="278" t="s">
        <v>200</v>
      </c>
      <c r="E303" s="279" t="s">
        <v>1</v>
      </c>
      <c r="F303" s="280" t="s">
        <v>757</v>
      </c>
      <c r="G303" s="277"/>
      <c r="H303" s="281">
        <v>2</v>
      </c>
      <c r="I303" s="282"/>
      <c r="J303" s="277"/>
      <c r="K303" s="277"/>
      <c r="L303" s="283"/>
      <c r="M303" s="284"/>
      <c r="N303" s="285"/>
      <c r="O303" s="285"/>
      <c r="P303" s="285"/>
      <c r="Q303" s="285"/>
      <c r="R303" s="285"/>
      <c r="S303" s="285"/>
      <c r="T303" s="28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7" t="s">
        <v>200</v>
      </c>
      <c r="AU303" s="287" t="s">
        <v>91</v>
      </c>
      <c r="AV303" s="13" t="s">
        <v>91</v>
      </c>
      <c r="AW303" s="13" t="s">
        <v>33</v>
      </c>
      <c r="AX303" s="13" t="s">
        <v>78</v>
      </c>
      <c r="AY303" s="287" t="s">
        <v>191</v>
      </c>
    </row>
    <row r="304" s="14" customFormat="1">
      <c r="A304" s="14"/>
      <c r="B304" s="288"/>
      <c r="C304" s="289"/>
      <c r="D304" s="278" t="s">
        <v>200</v>
      </c>
      <c r="E304" s="290" t="s">
        <v>1</v>
      </c>
      <c r="F304" s="291" t="s">
        <v>204</v>
      </c>
      <c r="G304" s="289"/>
      <c r="H304" s="292">
        <v>2</v>
      </c>
      <c r="I304" s="293"/>
      <c r="J304" s="289"/>
      <c r="K304" s="289"/>
      <c r="L304" s="294"/>
      <c r="M304" s="295"/>
      <c r="N304" s="296"/>
      <c r="O304" s="296"/>
      <c r="P304" s="296"/>
      <c r="Q304" s="296"/>
      <c r="R304" s="296"/>
      <c r="S304" s="296"/>
      <c r="T304" s="29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8" t="s">
        <v>200</v>
      </c>
      <c r="AU304" s="298" t="s">
        <v>91</v>
      </c>
      <c r="AV304" s="14" t="s">
        <v>121</v>
      </c>
      <c r="AW304" s="14" t="s">
        <v>33</v>
      </c>
      <c r="AX304" s="14" t="s">
        <v>85</v>
      </c>
      <c r="AY304" s="298" t="s">
        <v>191</v>
      </c>
    </row>
    <row r="305" s="2" customFormat="1" ht="16.5" customHeight="1">
      <c r="A305" s="41"/>
      <c r="B305" s="42"/>
      <c r="C305" s="310" t="s">
        <v>513</v>
      </c>
      <c r="D305" s="310" t="s">
        <v>292</v>
      </c>
      <c r="E305" s="311" t="s">
        <v>814</v>
      </c>
      <c r="F305" s="312" t="s">
        <v>815</v>
      </c>
      <c r="G305" s="313" t="s">
        <v>231</v>
      </c>
      <c r="H305" s="314">
        <v>2</v>
      </c>
      <c r="I305" s="315"/>
      <c r="J305" s="316">
        <f>ROUND(I305*H305,2)</f>
        <v>0</v>
      </c>
      <c r="K305" s="317"/>
      <c r="L305" s="318"/>
      <c r="M305" s="319" t="s">
        <v>1</v>
      </c>
      <c r="N305" s="320" t="s">
        <v>44</v>
      </c>
      <c r="O305" s="100"/>
      <c r="P305" s="273">
        <f>O305*H305</f>
        <v>0</v>
      </c>
      <c r="Q305" s="273">
        <v>0.017000000000000001</v>
      </c>
      <c r="R305" s="273">
        <f>Q305*H305</f>
        <v>0.034000000000000002</v>
      </c>
      <c r="S305" s="273">
        <v>0</v>
      </c>
      <c r="T305" s="274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75" t="s">
        <v>295</v>
      </c>
      <c r="AT305" s="275" t="s">
        <v>292</v>
      </c>
      <c r="AU305" s="275" t="s">
        <v>91</v>
      </c>
      <c r="AY305" s="18" t="s">
        <v>191</v>
      </c>
      <c r="BE305" s="160">
        <f>IF(N305="základná",J305,0)</f>
        <v>0</v>
      </c>
      <c r="BF305" s="160">
        <f>IF(N305="znížená",J305,0)</f>
        <v>0</v>
      </c>
      <c r="BG305" s="160">
        <f>IF(N305="zákl. prenesená",J305,0)</f>
        <v>0</v>
      </c>
      <c r="BH305" s="160">
        <f>IF(N305="zníž. prenesená",J305,0)</f>
        <v>0</v>
      </c>
      <c r="BI305" s="160">
        <f>IF(N305="nulová",J305,0)</f>
        <v>0</v>
      </c>
      <c r="BJ305" s="18" t="s">
        <v>91</v>
      </c>
      <c r="BK305" s="160">
        <f>ROUND(I305*H305,2)</f>
        <v>0</v>
      </c>
      <c r="BL305" s="18" t="s">
        <v>271</v>
      </c>
      <c r="BM305" s="275" t="s">
        <v>816</v>
      </c>
    </row>
    <row r="306" s="2" customFormat="1" ht="33" customHeight="1">
      <c r="A306" s="41"/>
      <c r="B306" s="42"/>
      <c r="C306" s="263" t="s">
        <v>518</v>
      </c>
      <c r="D306" s="263" t="s">
        <v>194</v>
      </c>
      <c r="E306" s="264" t="s">
        <v>817</v>
      </c>
      <c r="F306" s="265" t="s">
        <v>818</v>
      </c>
      <c r="G306" s="266" t="s">
        <v>197</v>
      </c>
      <c r="H306" s="267">
        <v>7.3920000000000003</v>
      </c>
      <c r="I306" s="268"/>
      <c r="J306" s="269">
        <f>ROUND(I306*H306,2)</f>
        <v>0</v>
      </c>
      <c r="K306" s="270"/>
      <c r="L306" s="44"/>
      <c r="M306" s="271" t="s">
        <v>1</v>
      </c>
      <c r="N306" s="272" t="s">
        <v>44</v>
      </c>
      <c r="O306" s="100"/>
      <c r="P306" s="273">
        <f>O306*H306</f>
        <v>0</v>
      </c>
      <c r="Q306" s="273">
        <v>0.0018500000000000001</v>
      </c>
      <c r="R306" s="273">
        <f>Q306*H306</f>
        <v>0.013675200000000002</v>
      </c>
      <c r="S306" s="273">
        <v>0</v>
      </c>
      <c r="T306" s="274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75" t="s">
        <v>271</v>
      </c>
      <c r="AT306" s="275" t="s">
        <v>194</v>
      </c>
      <c r="AU306" s="275" t="s">
        <v>91</v>
      </c>
      <c r="AY306" s="18" t="s">
        <v>191</v>
      </c>
      <c r="BE306" s="160">
        <f>IF(N306="základná",J306,0)</f>
        <v>0</v>
      </c>
      <c r="BF306" s="160">
        <f>IF(N306="znížená",J306,0)</f>
        <v>0</v>
      </c>
      <c r="BG306" s="160">
        <f>IF(N306="zákl. prenesená",J306,0)</f>
        <v>0</v>
      </c>
      <c r="BH306" s="160">
        <f>IF(N306="zníž. prenesená",J306,0)</f>
        <v>0</v>
      </c>
      <c r="BI306" s="160">
        <f>IF(N306="nulová",J306,0)</f>
        <v>0</v>
      </c>
      <c r="BJ306" s="18" t="s">
        <v>91</v>
      </c>
      <c r="BK306" s="160">
        <f>ROUND(I306*H306,2)</f>
        <v>0</v>
      </c>
      <c r="BL306" s="18" t="s">
        <v>271</v>
      </c>
      <c r="BM306" s="275" t="s">
        <v>819</v>
      </c>
    </row>
    <row r="307" s="13" customFormat="1">
      <c r="A307" s="13"/>
      <c r="B307" s="276"/>
      <c r="C307" s="277"/>
      <c r="D307" s="278" t="s">
        <v>200</v>
      </c>
      <c r="E307" s="279" t="s">
        <v>1</v>
      </c>
      <c r="F307" s="280" t="s">
        <v>820</v>
      </c>
      <c r="G307" s="277"/>
      <c r="H307" s="281">
        <v>7.3920000000000003</v>
      </c>
      <c r="I307" s="282"/>
      <c r="J307" s="277"/>
      <c r="K307" s="277"/>
      <c r="L307" s="283"/>
      <c r="M307" s="284"/>
      <c r="N307" s="285"/>
      <c r="O307" s="285"/>
      <c r="P307" s="285"/>
      <c r="Q307" s="285"/>
      <c r="R307" s="285"/>
      <c r="S307" s="285"/>
      <c r="T307" s="28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7" t="s">
        <v>200</v>
      </c>
      <c r="AU307" s="287" t="s">
        <v>91</v>
      </c>
      <c r="AV307" s="13" t="s">
        <v>91</v>
      </c>
      <c r="AW307" s="13" t="s">
        <v>33</v>
      </c>
      <c r="AX307" s="13" t="s">
        <v>78</v>
      </c>
      <c r="AY307" s="287" t="s">
        <v>191</v>
      </c>
    </row>
    <row r="308" s="14" customFormat="1">
      <c r="A308" s="14"/>
      <c r="B308" s="288"/>
      <c r="C308" s="289"/>
      <c r="D308" s="278" t="s">
        <v>200</v>
      </c>
      <c r="E308" s="290" t="s">
        <v>1</v>
      </c>
      <c r="F308" s="291" t="s">
        <v>204</v>
      </c>
      <c r="G308" s="289"/>
      <c r="H308" s="292">
        <v>7.3920000000000003</v>
      </c>
      <c r="I308" s="293"/>
      <c r="J308" s="289"/>
      <c r="K308" s="289"/>
      <c r="L308" s="294"/>
      <c r="M308" s="295"/>
      <c r="N308" s="296"/>
      <c r="O308" s="296"/>
      <c r="P308" s="296"/>
      <c r="Q308" s="296"/>
      <c r="R308" s="296"/>
      <c r="S308" s="296"/>
      <c r="T308" s="29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98" t="s">
        <v>200</v>
      </c>
      <c r="AU308" s="298" t="s">
        <v>91</v>
      </c>
      <c r="AV308" s="14" t="s">
        <v>121</v>
      </c>
      <c r="AW308" s="14" t="s">
        <v>33</v>
      </c>
      <c r="AX308" s="14" t="s">
        <v>85</v>
      </c>
      <c r="AY308" s="298" t="s">
        <v>191</v>
      </c>
    </row>
    <row r="309" s="2" customFormat="1" ht="37.8" customHeight="1">
      <c r="A309" s="41"/>
      <c r="B309" s="42"/>
      <c r="C309" s="310" t="s">
        <v>522</v>
      </c>
      <c r="D309" s="310" t="s">
        <v>292</v>
      </c>
      <c r="E309" s="311" t="s">
        <v>821</v>
      </c>
      <c r="F309" s="312" t="s">
        <v>822</v>
      </c>
      <c r="G309" s="313" t="s">
        <v>197</v>
      </c>
      <c r="H309" s="314">
        <v>7.7619999999999996</v>
      </c>
      <c r="I309" s="315"/>
      <c r="J309" s="316">
        <f>ROUND(I309*H309,2)</f>
        <v>0</v>
      </c>
      <c r="K309" s="317"/>
      <c r="L309" s="318"/>
      <c r="M309" s="319" t="s">
        <v>1</v>
      </c>
      <c r="N309" s="320" t="s">
        <v>44</v>
      </c>
      <c r="O309" s="100"/>
      <c r="P309" s="273">
        <f>O309*H309</f>
        <v>0</v>
      </c>
      <c r="Q309" s="273">
        <v>0.017399999999999999</v>
      </c>
      <c r="R309" s="273">
        <f>Q309*H309</f>
        <v>0.13505879999999998</v>
      </c>
      <c r="S309" s="273">
        <v>0</v>
      </c>
      <c r="T309" s="274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75" t="s">
        <v>295</v>
      </c>
      <c r="AT309" s="275" t="s">
        <v>292</v>
      </c>
      <c r="AU309" s="275" t="s">
        <v>91</v>
      </c>
      <c r="AY309" s="18" t="s">
        <v>191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8" t="s">
        <v>91</v>
      </c>
      <c r="BK309" s="160">
        <f>ROUND(I309*H309,2)</f>
        <v>0</v>
      </c>
      <c r="BL309" s="18" t="s">
        <v>271</v>
      </c>
      <c r="BM309" s="275" t="s">
        <v>823</v>
      </c>
    </row>
    <row r="310" s="13" customFormat="1">
      <c r="A310" s="13"/>
      <c r="B310" s="276"/>
      <c r="C310" s="277"/>
      <c r="D310" s="278" t="s">
        <v>200</v>
      </c>
      <c r="E310" s="277"/>
      <c r="F310" s="280" t="s">
        <v>824</v>
      </c>
      <c r="G310" s="277"/>
      <c r="H310" s="281">
        <v>7.7619999999999996</v>
      </c>
      <c r="I310" s="282"/>
      <c r="J310" s="277"/>
      <c r="K310" s="277"/>
      <c r="L310" s="283"/>
      <c r="M310" s="284"/>
      <c r="N310" s="285"/>
      <c r="O310" s="285"/>
      <c r="P310" s="285"/>
      <c r="Q310" s="285"/>
      <c r="R310" s="285"/>
      <c r="S310" s="285"/>
      <c r="T310" s="28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87" t="s">
        <v>200</v>
      </c>
      <c r="AU310" s="287" t="s">
        <v>91</v>
      </c>
      <c r="AV310" s="13" t="s">
        <v>91</v>
      </c>
      <c r="AW310" s="13" t="s">
        <v>4</v>
      </c>
      <c r="AX310" s="13" t="s">
        <v>85</v>
      </c>
      <c r="AY310" s="287" t="s">
        <v>191</v>
      </c>
    </row>
    <row r="311" s="2" customFormat="1" ht="24.15" customHeight="1">
      <c r="A311" s="41"/>
      <c r="B311" s="42"/>
      <c r="C311" s="263" t="s">
        <v>528</v>
      </c>
      <c r="D311" s="263" t="s">
        <v>194</v>
      </c>
      <c r="E311" s="264" t="s">
        <v>825</v>
      </c>
      <c r="F311" s="265" t="s">
        <v>826</v>
      </c>
      <c r="G311" s="266" t="s">
        <v>827</v>
      </c>
      <c r="H311" s="267">
        <v>4</v>
      </c>
      <c r="I311" s="268"/>
      <c r="J311" s="269">
        <f>ROUND(I311*H311,2)</f>
        <v>0</v>
      </c>
      <c r="K311" s="270"/>
      <c r="L311" s="44"/>
      <c r="M311" s="271" t="s">
        <v>1</v>
      </c>
      <c r="N311" s="272" t="s">
        <v>44</v>
      </c>
      <c r="O311" s="100"/>
      <c r="P311" s="273">
        <f>O311*H311</f>
        <v>0</v>
      </c>
      <c r="Q311" s="273">
        <v>0</v>
      </c>
      <c r="R311" s="273">
        <f>Q311*H311</f>
        <v>0</v>
      </c>
      <c r="S311" s="273">
        <v>0.019460000000000002</v>
      </c>
      <c r="T311" s="274">
        <f>S311*H311</f>
        <v>0.077840000000000006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75" t="s">
        <v>271</v>
      </c>
      <c r="AT311" s="275" t="s">
        <v>194</v>
      </c>
      <c r="AU311" s="275" t="s">
        <v>91</v>
      </c>
      <c r="AY311" s="18" t="s">
        <v>191</v>
      </c>
      <c r="BE311" s="160">
        <f>IF(N311="základná",J311,0)</f>
        <v>0</v>
      </c>
      <c r="BF311" s="160">
        <f>IF(N311="znížená",J311,0)</f>
        <v>0</v>
      </c>
      <c r="BG311" s="160">
        <f>IF(N311="zákl. prenesená",J311,0)</f>
        <v>0</v>
      </c>
      <c r="BH311" s="160">
        <f>IF(N311="zníž. prenesená",J311,0)</f>
        <v>0</v>
      </c>
      <c r="BI311" s="160">
        <f>IF(N311="nulová",J311,0)</f>
        <v>0</v>
      </c>
      <c r="BJ311" s="18" t="s">
        <v>91</v>
      </c>
      <c r="BK311" s="160">
        <f>ROUND(I311*H311,2)</f>
        <v>0</v>
      </c>
      <c r="BL311" s="18" t="s">
        <v>271</v>
      </c>
      <c r="BM311" s="275" t="s">
        <v>828</v>
      </c>
    </row>
    <row r="312" s="13" customFormat="1">
      <c r="A312" s="13"/>
      <c r="B312" s="276"/>
      <c r="C312" s="277"/>
      <c r="D312" s="278" t="s">
        <v>200</v>
      </c>
      <c r="E312" s="279" t="s">
        <v>1</v>
      </c>
      <c r="F312" s="280" t="s">
        <v>829</v>
      </c>
      <c r="G312" s="277"/>
      <c r="H312" s="281">
        <v>4</v>
      </c>
      <c r="I312" s="282"/>
      <c r="J312" s="277"/>
      <c r="K312" s="277"/>
      <c r="L312" s="283"/>
      <c r="M312" s="284"/>
      <c r="N312" s="285"/>
      <c r="O312" s="285"/>
      <c r="P312" s="285"/>
      <c r="Q312" s="285"/>
      <c r="R312" s="285"/>
      <c r="S312" s="285"/>
      <c r="T312" s="28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7" t="s">
        <v>200</v>
      </c>
      <c r="AU312" s="287" t="s">
        <v>91</v>
      </c>
      <c r="AV312" s="13" t="s">
        <v>91</v>
      </c>
      <c r="AW312" s="13" t="s">
        <v>33</v>
      </c>
      <c r="AX312" s="13" t="s">
        <v>78</v>
      </c>
      <c r="AY312" s="287" t="s">
        <v>191</v>
      </c>
    </row>
    <row r="313" s="14" customFormat="1">
      <c r="A313" s="14"/>
      <c r="B313" s="288"/>
      <c r="C313" s="289"/>
      <c r="D313" s="278" t="s">
        <v>200</v>
      </c>
      <c r="E313" s="290" t="s">
        <v>584</v>
      </c>
      <c r="F313" s="291" t="s">
        <v>204</v>
      </c>
      <c r="G313" s="289"/>
      <c r="H313" s="292">
        <v>4</v>
      </c>
      <c r="I313" s="293"/>
      <c r="J313" s="289"/>
      <c r="K313" s="289"/>
      <c r="L313" s="294"/>
      <c r="M313" s="295"/>
      <c r="N313" s="296"/>
      <c r="O313" s="296"/>
      <c r="P313" s="296"/>
      <c r="Q313" s="296"/>
      <c r="R313" s="296"/>
      <c r="S313" s="296"/>
      <c r="T313" s="2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8" t="s">
        <v>200</v>
      </c>
      <c r="AU313" s="298" t="s">
        <v>91</v>
      </c>
      <c r="AV313" s="14" t="s">
        <v>121</v>
      </c>
      <c r="AW313" s="14" t="s">
        <v>33</v>
      </c>
      <c r="AX313" s="14" t="s">
        <v>85</v>
      </c>
      <c r="AY313" s="298" t="s">
        <v>191</v>
      </c>
    </row>
    <row r="314" s="2" customFormat="1" ht="24.15" customHeight="1">
      <c r="A314" s="41"/>
      <c r="B314" s="42"/>
      <c r="C314" s="263" t="s">
        <v>535</v>
      </c>
      <c r="D314" s="263" t="s">
        <v>194</v>
      </c>
      <c r="E314" s="264" t="s">
        <v>830</v>
      </c>
      <c r="F314" s="265" t="s">
        <v>831</v>
      </c>
      <c r="G314" s="266" t="s">
        <v>231</v>
      </c>
      <c r="H314" s="267">
        <v>6</v>
      </c>
      <c r="I314" s="268"/>
      <c r="J314" s="269">
        <f>ROUND(I314*H314,2)</f>
        <v>0</v>
      </c>
      <c r="K314" s="270"/>
      <c r="L314" s="44"/>
      <c r="M314" s="271" t="s">
        <v>1</v>
      </c>
      <c r="N314" s="272" t="s">
        <v>44</v>
      </c>
      <c r="O314" s="100"/>
      <c r="P314" s="273">
        <f>O314*H314</f>
        <v>0</v>
      </c>
      <c r="Q314" s="273">
        <v>0</v>
      </c>
      <c r="R314" s="273">
        <f>Q314*H314</f>
        <v>0</v>
      </c>
      <c r="S314" s="273">
        <v>0</v>
      </c>
      <c r="T314" s="27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75" t="s">
        <v>271</v>
      </c>
      <c r="AT314" s="275" t="s">
        <v>194</v>
      </c>
      <c r="AU314" s="275" t="s">
        <v>91</v>
      </c>
      <c r="AY314" s="18" t="s">
        <v>191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8" t="s">
        <v>91</v>
      </c>
      <c r="BK314" s="160">
        <f>ROUND(I314*H314,2)</f>
        <v>0</v>
      </c>
      <c r="BL314" s="18" t="s">
        <v>271</v>
      </c>
      <c r="BM314" s="275" t="s">
        <v>832</v>
      </c>
    </row>
    <row r="315" s="13" customFormat="1">
      <c r="A315" s="13"/>
      <c r="B315" s="276"/>
      <c r="C315" s="277"/>
      <c r="D315" s="278" t="s">
        <v>200</v>
      </c>
      <c r="E315" s="279" t="s">
        <v>1</v>
      </c>
      <c r="F315" s="280" t="s">
        <v>796</v>
      </c>
      <c r="G315" s="277"/>
      <c r="H315" s="281">
        <v>4</v>
      </c>
      <c r="I315" s="282"/>
      <c r="J315" s="277"/>
      <c r="K315" s="277"/>
      <c r="L315" s="283"/>
      <c r="M315" s="284"/>
      <c r="N315" s="285"/>
      <c r="O315" s="285"/>
      <c r="P315" s="285"/>
      <c r="Q315" s="285"/>
      <c r="R315" s="285"/>
      <c r="S315" s="285"/>
      <c r="T315" s="2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7" t="s">
        <v>200</v>
      </c>
      <c r="AU315" s="287" t="s">
        <v>91</v>
      </c>
      <c r="AV315" s="13" t="s">
        <v>91</v>
      </c>
      <c r="AW315" s="13" t="s">
        <v>33</v>
      </c>
      <c r="AX315" s="13" t="s">
        <v>78</v>
      </c>
      <c r="AY315" s="287" t="s">
        <v>191</v>
      </c>
    </row>
    <row r="316" s="13" customFormat="1">
      <c r="A316" s="13"/>
      <c r="B316" s="276"/>
      <c r="C316" s="277"/>
      <c r="D316" s="278" t="s">
        <v>200</v>
      </c>
      <c r="E316" s="279" t="s">
        <v>1</v>
      </c>
      <c r="F316" s="280" t="s">
        <v>833</v>
      </c>
      <c r="G316" s="277"/>
      <c r="H316" s="281">
        <v>2</v>
      </c>
      <c r="I316" s="282"/>
      <c r="J316" s="277"/>
      <c r="K316" s="277"/>
      <c r="L316" s="283"/>
      <c r="M316" s="284"/>
      <c r="N316" s="285"/>
      <c r="O316" s="285"/>
      <c r="P316" s="285"/>
      <c r="Q316" s="285"/>
      <c r="R316" s="285"/>
      <c r="S316" s="285"/>
      <c r="T316" s="28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87" t="s">
        <v>200</v>
      </c>
      <c r="AU316" s="287" t="s">
        <v>91</v>
      </c>
      <c r="AV316" s="13" t="s">
        <v>91</v>
      </c>
      <c r="AW316" s="13" t="s">
        <v>33</v>
      </c>
      <c r="AX316" s="13" t="s">
        <v>78</v>
      </c>
      <c r="AY316" s="287" t="s">
        <v>191</v>
      </c>
    </row>
    <row r="317" s="14" customFormat="1">
      <c r="A317" s="14"/>
      <c r="B317" s="288"/>
      <c r="C317" s="289"/>
      <c r="D317" s="278" t="s">
        <v>200</v>
      </c>
      <c r="E317" s="290" t="s">
        <v>1</v>
      </c>
      <c r="F317" s="291" t="s">
        <v>204</v>
      </c>
      <c r="G317" s="289"/>
      <c r="H317" s="292">
        <v>6</v>
      </c>
      <c r="I317" s="293"/>
      <c r="J317" s="289"/>
      <c r="K317" s="289"/>
      <c r="L317" s="294"/>
      <c r="M317" s="295"/>
      <c r="N317" s="296"/>
      <c r="O317" s="296"/>
      <c r="P317" s="296"/>
      <c r="Q317" s="296"/>
      <c r="R317" s="296"/>
      <c r="S317" s="296"/>
      <c r="T317" s="29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8" t="s">
        <v>200</v>
      </c>
      <c r="AU317" s="298" t="s">
        <v>91</v>
      </c>
      <c r="AV317" s="14" t="s">
        <v>121</v>
      </c>
      <c r="AW317" s="14" t="s">
        <v>33</v>
      </c>
      <c r="AX317" s="14" t="s">
        <v>85</v>
      </c>
      <c r="AY317" s="298" t="s">
        <v>191</v>
      </c>
    </row>
    <row r="318" s="2" customFormat="1" ht="16.5" customHeight="1">
      <c r="A318" s="41"/>
      <c r="B318" s="42"/>
      <c r="C318" s="310" t="s">
        <v>541</v>
      </c>
      <c r="D318" s="310" t="s">
        <v>292</v>
      </c>
      <c r="E318" s="311" t="s">
        <v>834</v>
      </c>
      <c r="F318" s="312" t="s">
        <v>835</v>
      </c>
      <c r="G318" s="313" t="s">
        <v>231</v>
      </c>
      <c r="H318" s="314">
        <v>6</v>
      </c>
      <c r="I318" s="315"/>
      <c r="J318" s="316">
        <f>ROUND(I318*H318,2)</f>
        <v>0</v>
      </c>
      <c r="K318" s="317"/>
      <c r="L318" s="318"/>
      <c r="M318" s="319" t="s">
        <v>1</v>
      </c>
      <c r="N318" s="320" t="s">
        <v>44</v>
      </c>
      <c r="O318" s="100"/>
      <c r="P318" s="273">
        <f>O318*H318</f>
        <v>0</v>
      </c>
      <c r="Q318" s="273">
        <v>0.00025000000000000001</v>
      </c>
      <c r="R318" s="273">
        <f>Q318*H318</f>
        <v>0.0015</v>
      </c>
      <c r="S318" s="273">
        <v>0</v>
      </c>
      <c r="T318" s="274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75" t="s">
        <v>295</v>
      </c>
      <c r="AT318" s="275" t="s">
        <v>292</v>
      </c>
      <c r="AU318" s="275" t="s">
        <v>91</v>
      </c>
      <c r="AY318" s="18" t="s">
        <v>191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8" t="s">
        <v>91</v>
      </c>
      <c r="BK318" s="160">
        <f>ROUND(I318*H318,2)</f>
        <v>0</v>
      </c>
      <c r="BL318" s="18" t="s">
        <v>271</v>
      </c>
      <c r="BM318" s="275" t="s">
        <v>836</v>
      </c>
    </row>
    <row r="319" s="2" customFormat="1" ht="21.75" customHeight="1">
      <c r="A319" s="41"/>
      <c r="B319" s="42"/>
      <c r="C319" s="263" t="s">
        <v>546</v>
      </c>
      <c r="D319" s="263" t="s">
        <v>194</v>
      </c>
      <c r="E319" s="264" t="s">
        <v>837</v>
      </c>
      <c r="F319" s="265" t="s">
        <v>838</v>
      </c>
      <c r="G319" s="266" t="s">
        <v>231</v>
      </c>
      <c r="H319" s="267">
        <v>2</v>
      </c>
      <c r="I319" s="268"/>
      <c r="J319" s="269">
        <f>ROUND(I319*H319,2)</f>
        <v>0</v>
      </c>
      <c r="K319" s="270"/>
      <c r="L319" s="44"/>
      <c r="M319" s="271" t="s">
        <v>1</v>
      </c>
      <c r="N319" s="272" t="s">
        <v>44</v>
      </c>
      <c r="O319" s="100"/>
      <c r="P319" s="273">
        <f>O319*H319</f>
        <v>0</v>
      </c>
      <c r="Q319" s="273">
        <v>0</v>
      </c>
      <c r="R319" s="273">
        <f>Q319*H319</f>
        <v>0</v>
      </c>
      <c r="S319" s="273">
        <v>0</v>
      </c>
      <c r="T319" s="274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75" t="s">
        <v>271</v>
      </c>
      <c r="AT319" s="275" t="s">
        <v>194</v>
      </c>
      <c r="AU319" s="275" t="s">
        <v>91</v>
      </c>
      <c r="AY319" s="18" t="s">
        <v>191</v>
      </c>
      <c r="BE319" s="160">
        <f>IF(N319="základná",J319,0)</f>
        <v>0</v>
      </c>
      <c r="BF319" s="160">
        <f>IF(N319="znížená",J319,0)</f>
        <v>0</v>
      </c>
      <c r="BG319" s="160">
        <f>IF(N319="zákl. prenesená",J319,0)</f>
        <v>0</v>
      </c>
      <c r="BH319" s="160">
        <f>IF(N319="zníž. prenesená",J319,0)</f>
        <v>0</v>
      </c>
      <c r="BI319" s="160">
        <f>IF(N319="nulová",J319,0)</f>
        <v>0</v>
      </c>
      <c r="BJ319" s="18" t="s">
        <v>91</v>
      </c>
      <c r="BK319" s="160">
        <f>ROUND(I319*H319,2)</f>
        <v>0</v>
      </c>
      <c r="BL319" s="18" t="s">
        <v>271</v>
      </c>
      <c r="BM319" s="275" t="s">
        <v>839</v>
      </c>
    </row>
    <row r="320" s="13" customFormat="1">
      <c r="A320" s="13"/>
      <c r="B320" s="276"/>
      <c r="C320" s="277"/>
      <c r="D320" s="278" t="s">
        <v>200</v>
      </c>
      <c r="E320" s="279" t="s">
        <v>1</v>
      </c>
      <c r="F320" s="280" t="s">
        <v>840</v>
      </c>
      <c r="G320" s="277"/>
      <c r="H320" s="281">
        <v>2</v>
      </c>
      <c r="I320" s="282"/>
      <c r="J320" s="277"/>
      <c r="K320" s="277"/>
      <c r="L320" s="283"/>
      <c r="M320" s="284"/>
      <c r="N320" s="285"/>
      <c r="O320" s="285"/>
      <c r="P320" s="285"/>
      <c r="Q320" s="285"/>
      <c r="R320" s="285"/>
      <c r="S320" s="285"/>
      <c r="T320" s="28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7" t="s">
        <v>200</v>
      </c>
      <c r="AU320" s="287" t="s">
        <v>91</v>
      </c>
      <c r="AV320" s="13" t="s">
        <v>91</v>
      </c>
      <c r="AW320" s="13" t="s">
        <v>33</v>
      </c>
      <c r="AX320" s="13" t="s">
        <v>78</v>
      </c>
      <c r="AY320" s="287" t="s">
        <v>191</v>
      </c>
    </row>
    <row r="321" s="14" customFormat="1">
      <c r="A321" s="14"/>
      <c r="B321" s="288"/>
      <c r="C321" s="289"/>
      <c r="D321" s="278" t="s">
        <v>200</v>
      </c>
      <c r="E321" s="290" t="s">
        <v>1</v>
      </c>
      <c r="F321" s="291" t="s">
        <v>204</v>
      </c>
      <c r="G321" s="289"/>
      <c r="H321" s="292">
        <v>2</v>
      </c>
      <c r="I321" s="293"/>
      <c r="J321" s="289"/>
      <c r="K321" s="289"/>
      <c r="L321" s="294"/>
      <c r="M321" s="295"/>
      <c r="N321" s="296"/>
      <c r="O321" s="296"/>
      <c r="P321" s="296"/>
      <c r="Q321" s="296"/>
      <c r="R321" s="296"/>
      <c r="S321" s="296"/>
      <c r="T321" s="29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8" t="s">
        <v>200</v>
      </c>
      <c r="AU321" s="298" t="s">
        <v>91</v>
      </c>
      <c r="AV321" s="14" t="s">
        <v>121</v>
      </c>
      <c r="AW321" s="14" t="s">
        <v>33</v>
      </c>
      <c r="AX321" s="14" t="s">
        <v>85</v>
      </c>
      <c r="AY321" s="298" t="s">
        <v>191</v>
      </c>
    </row>
    <row r="322" s="2" customFormat="1" ht="24.15" customHeight="1">
      <c r="A322" s="41"/>
      <c r="B322" s="42"/>
      <c r="C322" s="310" t="s">
        <v>552</v>
      </c>
      <c r="D322" s="310" t="s">
        <v>292</v>
      </c>
      <c r="E322" s="311" t="s">
        <v>841</v>
      </c>
      <c r="F322" s="312" t="s">
        <v>842</v>
      </c>
      <c r="G322" s="313" t="s">
        <v>231</v>
      </c>
      <c r="H322" s="314">
        <v>2</v>
      </c>
      <c r="I322" s="315"/>
      <c r="J322" s="316">
        <f>ROUND(I322*H322,2)</f>
        <v>0</v>
      </c>
      <c r="K322" s="317"/>
      <c r="L322" s="318"/>
      <c r="M322" s="319" t="s">
        <v>1</v>
      </c>
      <c r="N322" s="320" t="s">
        <v>44</v>
      </c>
      <c r="O322" s="100"/>
      <c r="P322" s="273">
        <f>O322*H322</f>
        <v>0</v>
      </c>
      <c r="Q322" s="273">
        <v>0.00035</v>
      </c>
      <c r="R322" s="273">
        <f>Q322*H322</f>
        <v>0.00069999999999999999</v>
      </c>
      <c r="S322" s="273">
        <v>0</v>
      </c>
      <c r="T322" s="274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75" t="s">
        <v>295</v>
      </c>
      <c r="AT322" s="275" t="s">
        <v>292</v>
      </c>
      <c r="AU322" s="275" t="s">
        <v>91</v>
      </c>
      <c r="AY322" s="18" t="s">
        <v>191</v>
      </c>
      <c r="BE322" s="160">
        <f>IF(N322="základná",J322,0)</f>
        <v>0</v>
      </c>
      <c r="BF322" s="160">
        <f>IF(N322="znížená",J322,0)</f>
        <v>0</v>
      </c>
      <c r="BG322" s="160">
        <f>IF(N322="zákl. prenesená",J322,0)</f>
        <v>0</v>
      </c>
      <c r="BH322" s="160">
        <f>IF(N322="zníž. prenesená",J322,0)</f>
        <v>0</v>
      </c>
      <c r="BI322" s="160">
        <f>IF(N322="nulová",J322,0)</f>
        <v>0</v>
      </c>
      <c r="BJ322" s="18" t="s">
        <v>91</v>
      </c>
      <c r="BK322" s="160">
        <f>ROUND(I322*H322,2)</f>
        <v>0</v>
      </c>
      <c r="BL322" s="18" t="s">
        <v>271</v>
      </c>
      <c r="BM322" s="275" t="s">
        <v>843</v>
      </c>
    </row>
    <row r="323" s="2" customFormat="1" ht="21.75" customHeight="1">
      <c r="A323" s="41"/>
      <c r="B323" s="42"/>
      <c r="C323" s="263" t="s">
        <v>556</v>
      </c>
      <c r="D323" s="263" t="s">
        <v>194</v>
      </c>
      <c r="E323" s="264" t="s">
        <v>844</v>
      </c>
      <c r="F323" s="265" t="s">
        <v>845</v>
      </c>
      <c r="G323" s="266" t="s">
        <v>231</v>
      </c>
      <c r="H323" s="267">
        <v>2</v>
      </c>
      <c r="I323" s="268"/>
      <c r="J323" s="269">
        <f>ROUND(I323*H323,2)</f>
        <v>0</v>
      </c>
      <c r="K323" s="270"/>
      <c r="L323" s="44"/>
      <c r="M323" s="271" t="s">
        <v>1</v>
      </c>
      <c r="N323" s="272" t="s">
        <v>44</v>
      </c>
      <c r="O323" s="100"/>
      <c r="P323" s="273">
        <f>O323*H323</f>
        <v>0</v>
      </c>
      <c r="Q323" s="273">
        <v>0</v>
      </c>
      <c r="R323" s="273">
        <f>Q323*H323</f>
        <v>0</v>
      </c>
      <c r="S323" s="273">
        <v>0</v>
      </c>
      <c r="T323" s="274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75" t="s">
        <v>271</v>
      </c>
      <c r="AT323" s="275" t="s">
        <v>194</v>
      </c>
      <c r="AU323" s="275" t="s">
        <v>91</v>
      </c>
      <c r="AY323" s="18" t="s">
        <v>191</v>
      </c>
      <c r="BE323" s="160">
        <f>IF(N323="základná",J323,0)</f>
        <v>0</v>
      </c>
      <c r="BF323" s="160">
        <f>IF(N323="znížená",J323,0)</f>
        <v>0</v>
      </c>
      <c r="BG323" s="160">
        <f>IF(N323="zákl. prenesená",J323,0)</f>
        <v>0</v>
      </c>
      <c r="BH323" s="160">
        <f>IF(N323="zníž. prenesená",J323,0)</f>
        <v>0</v>
      </c>
      <c r="BI323" s="160">
        <f>IF(N323="nulová",J323,0)</f>
        <v>0</v>
      </c>
      <c r="BJ323" s="18" t="s">
        <v>91</v>
      </c>
      <c r="BK323" s="160">
        <f>ROUND(I323*H323,2)</f>
        <v>0</v>
      </c>
      <c r="BL323" s="18" t="s">
        <v>271</v>
      </c>
      <c r="BM323" s="275" t="s">
        <v>846</v>
      </c>
    </row>
    <row r="324" s="13" customFormat="1">
      <c r="A324" s="13"/>
      <c r="B324" s="276"/>
      <c r="C324" s="277"/>
      <c r="D324" s="278" t="s">
        <v>200</v>
      </c>
      <c r="E324" s="279" t="s">
        <v>1</v>
      </c>
      <c r="F324" s="280" t="s">
        <v>757</v>
      </c>
      <c r="G324" s="277"/>
      <c r="H324" s="281">
        <v>2</v>
      </c>
      <c r="I324" s="282"/>
      <c r="J324" s="277"/>
      <c r="K324" s="277"/>
      <c r="L324" s="283"/>
      <c r="M324" s="284"/>
      <c r="N324" s="285"/>
      <c r="O324" s="285"/>
      <c r="P324" s="285"/>
      <c r="Q324" s="285"/>
      <c r="R324" s="285"/>
      <c r="S324" s="285"/>
      <c r="T324" s="28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7" t="s">
        <v>200</v>
      </c>
      <c r="AU324" s="287" t="s">
        <v>91</v>
      </c>
      <c r="AV324" s="13" t="s">
        <v>91</v>
      </c>
      <c r="AW324" s="13" t="s">
        <v>33</v>
      </c>
      <c r="AX324" s="13" t="s">
        <v>78</v>
      </c>
      <c r="AY324" s="287" t="s">
        <v>191</v>
      </c>
    </row>
    <row r="325" s="14" customFormat="1">
      <c r="A325" s="14"/>
      <c r="B325" s="288"/>
      <c r="C325" s="289"/>
      <c r="D325" s="278" t="s">
        <v>200</v>
      </c>
      <c r="E325" s="290" t="s">
        <v>1</v>
      </c>
      <c r="F325" s="291" t="s">
        <v>204</v>
      </c>
      <c r="G325" s="289"/>
      <c r="H325" s="292">
        <v>2</v>
      </c>
      <c r="I325" s="293"/>
      <c r="J325" s="289"/>
      <c r="K325" s="289"/>
      <c r="L325" s="294"/>
      <c r="M325" s="295"/>
      <c r="N325" s="296"/>
      <c r="O325" s="296"/>
      <c r="P325" s="296"/>
      <c r="Q325" s="296"/>
      <c r="R325" s="296"/>
      <c r="S325" s="296"/>
      <c r="T325" s="29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8" t="s">
        <v>200</v>
      </c>
      <c r="AU325" s="298" t="s">
        <v>91</v>
      </c>
      <c r="AV325" s="14" t="s">
        <v>121</v>
      </c>
      <c r="AW325" s="14" t="s">
        <v>33</v>
      </c>
      <c r="AX325" s="14" t="s">
        <v>85</v>
      </c>
      <c r="AY325" s="298" t="s">
        <v>191</v>
      </c>
    </row>
    <row r="326" s="2" customFormat="1" ht="16.5" customHeight="1">
      <c r="A326" s="41"/>
      <c r="B326" s="42"/>
      <c r="C326" s="310" t="s">
        <v>560</v>
      </c>
      <c r="D326" s="310" t="s">
        <v>292</v>
      </c>
      <c r="E326" s="311" t="s">
        <v>847</v>
      </c>
      <c r="F326" s="312" t="s">
        <v>848</v>
      </c>
      <c r="G326" s="313" t="s">
        <v>231</v>
      </c>
      <c r="H326" s="314">
        <v>2</v>
      </c>
      <c r="I326" s="315"/>
      <c r="J326" s="316">
        <f>ROUND(I326*H326,2)</f>
        <v>0</v>
      </c>
      <c r="K326" s="317"/>
      <c r="L326" s="318"/>
      <c r="M326" s="319" t="s">
        <v>1</v>
      </c>
      <c r="N326" s="320" t="s">
        <v>44</v>
      </c>
      <c r="O326" s="100"/>
      <c r="P326" s="273">
        <f>O326*H326</f>
        <v>0</v>
      </c>
      <c r="Q326" s="273">
        <v>0.0055999999999999999</v>
      </c>
      <c r="R326" s="273">
        <f>Q326*H326</f>
        <v>0.0112</v>
      </c>
      <c r="S326" s="273">
        <v>0</v>
      </c>
      <c r="T326" s="274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75" t="s">
        <v>295</v>
      </c>
      <c r="AT326" s="275" t="s">
        <v>292</v>
      </c>
      <c r="AU326" s="275" t="s">
        <v>91</v>
      </c>
      <c r="AY326" s="18" t="s">
        <v>191</v>
      </c>
      <c r="BE326" s="160">
        <f>IF(N326="základná",J326,0)</f>
        <v>0</v>
      </c>
      <c r="BF326" s="160">
        <f>IF(N326="znížená",J326,0)</f>
        <v>0</v>
      </c>
      <c r="BG326" s="160">
        <f>IF(N326="zákl. prenesená",J326,0)</f>
        <v>0</v>
      </c>
      <c r="BH326" s="160">
        <f>IF(N326="zníž. prenesená",J326,0)</f>
        <v>0</v>
      </c>
      <c r="BI326" s="160">
        <f>IF(N326="nulová",J326,0)</f>
        <v>0</v>
      </c>
      <c r="BJ326" s="18" t="s">
        <v>91</v>
      </c>
      <c r="BK326" s="160">
        <f>ROUND(I326*H326,2)</f>
        <v>0</v>
      </c>
      <c r="BL326" s="18" t="s">
        <v>271</v>
      </c>
      <c r="BM326" s="275" t="s">
        <v>849</v>
      </c>
    </row>
    <row r="327" s="2" customFormat="1" ht="37.8" customHeight="1">
      <c r="A327" s="41"/>
      <c r="B327" s="42"/>
      <c r="C327" s="263" t="s">
        <v>850</v>
      </c>
      <c r="D327" s="263" t="s">
        <v>194</v>
      </c>
      <c r="E327" s="264" t="s">
        <v>851</v>
      </c>
      <c r="F327" s="265" t="s">
        <v>852</v>
      </c>
      <c r="G327" s="266" t="s">
        <v>827</v>
      </c>
      <c r="H327" s="267">
        <v>4</v>
      </c>
      <c r="I327" s="268"/>
      <c r="J327" s="269">
        <f>ROUND(I327*H327,2)</f>
        <v>0</v>
      </c>
      <c r="K327" s="270"/>
      <c r="L327" s="44"/>
      <c r="M327" s="271" t="s">
        <v>1</v>
      </c>
      <c r="N327" s="272" t="s">
        <v>44</v>
      </c>
      <c r="O327" s="100"/>
      <c r="P327" s="273">
        <f>O327*H327</f>
        <v>0</v>
      </c>
      <c r="Q327" s="273">
        <v>0</v>
      </c>
      <c r="R327" s="273">
        <f>Q327*H327</f>
        <v>0</v>
      </c>
      <c r="S327" s="273">
        <v>0.014930000000000001</v>
      </c>
      <c r="T327" s="274">
        <f>S327*H327</f>
        <v>0.059720000000000002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75" t="s">
        <v>271</v>
      </c>
      <c r="AT327" s="275" t="s">
        <v>194</v>
      </c>
      <c r="AU327" s="275" t="s">
        <v>91</v>
      </c>
      <c r="AY327" s="18" t="s">
        <v>191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8" t="s">
        <v>91</v>
      </c>
      <c r="BK327" s="160">
        <f>ROUND(I327*H327,2)</f>
        <v>0</v>
      </c>
      <c r="BL327" s="18" t="s">
        <v>271</v>
      </c>
      <c r="BM327" s="275" t="s">
        <v>853</v>
      </c>
    </row>
    <row r="328" s="13" customFormat="1">
      <c r="A328" s="13"/>
      <c r="B328" s="276"/>
      <c r="C328" s="277"/>
      <c r="D328" s="278" t="s">
        <v>200</v>
      </c>
      <c r="E328" s="279" t="s">
        <v>1</v>
      </c>
      <c r="F328" s="280" t="s">
        <v>796</v>
      </c>
      <c r="G328" s="277"/>
      <c r="H328" s="281">
        <v>4</v>
      </c>
      <c r="I328" s="282"/>
      <c r="J328" s="277"/>
      <c r="K328" s="277"/>
      <c r="L328" s="283"/>
      <c r="M328" s="284"/>
      <c r="N328" s="285"/>
      <c r="O328" s="285"/>
      <c r="P328" s="285"/>
      <c r="Q328" s="285"/>
      <c r="R328" s="285"/>
      <c r="S328" s="285"/>
      <c r="T328" s="2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7" t="s">
        <v>200</v>
      </c>
      <c r="AU328" s="287" t="s">
        <v>91</v>
      </c>
      <c r="AV328" s="13" t="s">
        <v>91</v>
      </c>
      <c r="AW328" s="13" t="s">
        <v>33</v>
      </c>
      <c r="AX328" s="13" t="s">
        <v>78</v>
      </c>
      <c r="AY328" s="287" t="s">
        <v>191</v>
      </c>
    </row>
    <row r="329" s="14" customFormat="1">
      <c r="A329" s="14"/>
      <c r="B329" s="288"/>
      <c r="C329" s="289"/>
      <c r="D329" s="278" t="s">
        <v>200</v>
      </c>
      <c r="E329" s="290" t="s">
        <v>1</v>
      </c>
      <c r="F329" s="291" t="s">
        <v>204</v>
      </c>
      <c r="G329" s="289"/>
      <c r="H329" s="292">
        <v>4</v>
      </c>
      <c r="I329" s="293"/>
      <c r="J329" s="289"/>
      <c r="K329" s="289"/>
      <c r="L329" s="294"/>
      <c r="M329" s="295"/>
      <c r="N329" s="296"/>
      <c r="O329" s="296"/>
      <c r="P329" s="296"/>
      <c r="Q329" s="296"/>
      <c r="R329" s="296"/>
      <c r="S329" s="296"/>
      <c r="T329" s="29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8" t="s">
        <v>200</v>
      </c>
      <c r="AU329" s="298" t="s">
        <v>91</v>
      </c>
      <c r="AV329" s="14" t="s">
        <v>121</v>
      </c>
      <c r="AW329" s="14" t="s">
        <v>33</v>
      </c>
      <c r="AX329" s="14" t="s">
        <v>85</v>
      </c>
      <c r="AY329" s="298" t="s">
        <v>191</v>
      </c>
    </row>
    <row r="330" s="2" customFormat="1" ht="16.5" customHeight="1">
      <c r="A330" s="41"/>
      <c r="B330" s="42"/>
      <c r="C330" s="263" t="s">
        <v>854</v>
      </c>
      <c r="D330" s="263" t="s">
        <v>194</v>
      </c>
      <c r="E330" s="264" t="s">
        <v>855</v>
      </c>
      <c r="F330" s="265" t="s">
        <v>856</v>
      </c>
      <c r="G330" s="266" t="s">
        <v>231</v>
      </c>
      <c r="H330" s="267">
        <v>1</v>
      </c>
      <c r="I330" s="268"/>
      <c r="J330" s="269">
        <f>ROUND(I330*H330,2)</f>
        <v>0</v>
      </c>
      <c r="K330" s="270"/>
      <c r="L330" s="44"/>
      <c r="M330" s="271" t="s">
        <v>1</v>
      </c>
      <c r="N330" s="272" t="s">
        <v>44</v>
      </c>
      <c r="O330" s="100"/>
      <c r="P330" s="273">
        <f>O330*H330</f>
        <v>0</v>
      </c>
      <c r="Q330" s="273">
        <v>8.0000000000000007E-05</v>
      </c>
      <c r="R330" s="273">
        <f>Q330*H330</f>
        <v>8.0000000000000007E-05</v>
      </c>
      <c r="S330" s="273">
        <v>0</v>
      </c>
      <c r="T330" s="274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75" t="s">
        <v>271</v>
      </c>
      <c r="AT330" s="275" t="s">
        <v>194</v>
      </c>
      <c r="AU330" s="275" t="s">
        <v>91</v>
      </c>
      <c r="AY330" s="18" t="s">
        <v>191</v>
      </c>
      <c r="BE330" s="160">
        <f>IF(N330="základná",J330,0)</f>
        <v>0</v>
      </c>
      <c r="BF330" s="160">
        <f>IF(N330="znížená",J330,0)</f>
        <v>0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8" t="s">
        <v>91</v>
      </c>
      <c r="BK330" s="160">
        <f>ROUND(I330*H330,2)</f>
        <v>0</v>
      </c>
      <c r="BL330" s="18" t="s">
        <v>271</v>
      </c>
      <c r="BM330" s="275" t="s">
        <v>857</v>
      </c>
    </row>
    <row r="331" s="13" customFormat="1">
      <c r="A331" s="13"/>
      <c r="B331" s="276"/>
      <c r="C331" s="277"/>
      <c r="D331" s="278" t="s">
        <v>200</v>
      </c>
      <c r="E331" s="279" t="s">
        <v>1</v>
      </c>
      <c r="F331" s="280" t="s">
        <v>85</v>
      </c>
      <c r="G331" s="277"/>
      <c r="H331" s="281">
        <v>1</v>
      </c>
      <c r="I331" s="282"/>
      <c r="J331" s="277"/>
      <c r="K331" s="277"/>
      <c r="L331" s="283"/>
      <c r="M331" s="284"/>
      <c r="N331" s="285"/>
      <c r="O331" s="285"/>
      <c r="P331" s="285"/>
      <c r="Q331" s="285"/>
      <c r="R331" s="285"/>
      <c r="S331" s="285"/>
      <c r="T331" s="28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87" t="s">
        <v>200</v>
      </c>
      <c r="AU331" s="287" t="s">
        <v>91</v>
      </c>
      <c r="AV331" s="13" t="s">
        <v>91</v>
      </c>
      <c r="AW331" s="13" t="s">
        <v>33</v>
      </c>
      <c r="AX331" s="13" t="s">
        <v>85</v>
      </c>
      <c r="AY331" s="287" t="s">
        <v>191</v>
      </c>
    </row>
    <row r="332" s="2" customFormat="1" ht="24.15" customHeight="1">
      <c r="A332" s="41"/>
      <c r="B332" s="42"/>
      <c r="C332" s="310" t="s">
        <v>858</v>
      </c>
      <c r="D332" s="310" t="s">
        <v>292</v>
      </c>
      <c r="E332" s="311" t="s">
        <v>859</v>
      </c>
      <c r="F332" s="312" t="s">
        <v>860</v>
      </c>
      <c r="G332" s="313" t="s">
        <v>231</v>
      </c>
      <c r="H332" s="314">
        <v>1</v>
      </c>
      <c r="I332" s="315"/>
      <c r="J332" s="316">
        <f>ROUND(I332*H332,2)</f>
        <v>0</v>
      </c>
      <c r="K332" s="317"/>
      <c r="L332" s="318"/>
      <c r="M332" s="319" t="s">
        <v>1</v>
      </c>
      <c r="N332" s="320" t="s">
        <v>44</v>
      </c>
      <c r="O332" s="100"/>
      <c r="P332" s="273">
        <f>O332*H332</f>
        <v>0</v>
      </c>
      <c r="Q332" s="273">
        <v>0.00021000000000000001</v>
      </c>
      <c r="R332" s="273">
        <f>Q332*H332</f>
        <v>0.00021000000000000001</v>
      </c>
      <c r="S332" s="273">
        <v>0</v>
      </c>
      <c r="T332" s="274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75" t="s">
        <v>295</v>
      </c>
      <c r="AT332" s="275" t="s">
        <v>292</v>
      </c>
      <c r="AU332" s="275" t="s">
        <v>91</v>
      </c>
      <c r="AY332" s="18" t="s">
        <v>191</v>
      </c>
      <c r="BE332" s="160">
        <f>IF(N332="základná",J332,0)</f>
        <v>0</v>
      </c>
      <c r="BF332" s="160">
        <f>IF(N332="znížená",J332,0)</f>
        <v>0</v>
      </c>
      <c r="BG332" s="160">
        <f>IF(N332="zákl. prenesená",J332,0)</f>
        <v>0</v>
      </c>
      <c r="BH332" s="160">
        <f>IF(N332="zníž. prenesená",J332,0)</f>
        <v>0</v>
      </c>
      <c r="BI332" s="160">
        <f>IF(N332="nulová",J332,0)</f>
        <v>0</v>
      </c>
      <c r="BJ332" s="18" t="s">
        <v>91</v>
      </c>
      <c r="BK332" s="160">
        <f>ROUND(I332*H332,2)</f>
        <v>0</v>
      </c>
      <c r="BL332" s="18" t="s">
        <v>271</v>
      </c>
      <c r="BM332" s="275" t="s">
        <v>861</v>
      </c>
    </row>
    <row r="333" s="2" customFormat="1" ht="16.5" customHeight="1">
      <c r="A333" s="41"/>
      <c r="B333" s="42"/>
      <c r="C333" s="263" t="s">
        <v>862</v>
      </c>
      <c r="D333" s="263" t="s">
        <v>194</v>
      </c>
      <c r="E333" s="264" t="s">
        <v>863</v>
      </c>
      <c r="F333" s="265" t="s">
        <v>864</v>
      </c>
      <c r="G333" s="266" t="s">
        <v>231</v>
      </c>
      <c r="H333" s="267">
        <v>4</v>
      </c>
      <c r="I333" s="268"/>
      <c r="J333" s="269">
        <f>ROUND(I333*H333,2)</f>
        <v>0</v>
      </c>
      <c r="K333" s="270"/>
      <c r="L333" s="44"/>
      <c r="M333" s="271" t="s">
        <v>1</v>
      </c>
      <c r="N333" s="272" t="s">
        <v>44</v>
      </c>
      <c r="O333" s="100"/>
      <c r="P333" s="273">
        <f>O333*H333</f>
        <v>0</v>
      </c>
      <c r="Q333" s="273">
        <v>8.0000000000000007E-05</v>
      </c>
      <c r="R333" s="273">
        <f>Q333*H333</f>
        <v>0.00032000000000000003</v>
      </c>
      <c r="S333" s="273">
        <v>0</v>
      </c>
      <c r="T333" s="274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75" t="s">
        <v>271</v>
      </c>
      <c r="AT333" s="275" t="s">
        <v>194</v>
      </c>
      <c r="AU333" s="275" t="s">
        <v>91</v>
      </c>
      <c r="AY333" s="18" t="s">
        <v>191</v>
      </c>
      <c r="BE333" s="160">
        <f>IF(N333="základná",J333,0)</f>
        <v>0</v>
      </c>
      <c r="BF333" s="160">
        <f>IF(N333="znížená",J333,0)</f>
        <v>0</v>
      </c>
      <c r="BG333" s="160">
        <f>IF(N333="zákl. prenesená",J333,0)</f>
        <v>0</v>
      </c>
      <c r="BH333" s="160">
        <f>IF(N333="zníž. prenesená",J333,0)</f>
        <v>0</v>
      </c>
      <c r="BI333" s="160">
        <f>IF(N333="nulová",J333,0)</f>
        <v>0</v>
      </c>
      <c r="BJ333" s="18" t="s">
        <v>91</v>
      </c>
      <c r="BK333" s="160">
        <f>ROUND(I333*H333,2)</f>
        <v>0</v>
      </c>
      <c r="BL333" s="18" t="s">
        <v>271</v>
      </c>
      <c r="BM333" s="275" t="s">
        <v>865</v>
      </c>
    </row>
    <row r="334" s="13" customFormat="1">
      <c r="A334" s="13"/>
      <c r="B334" s="276"/>
      <c r="C334" s="277"/>
      <c r="D334" s="278" t="s">
        <v>200</v>
      </c>
      <c r="E334" s="279" t="s">
        <v>1</v>
      </c>
      <c r="F334" s="280" t="s">
        <v>796</v>
      </c>
      <c r="G334" s="277"/>
      <c r="H334" s="281">
        <v>4</v>
      </c>
      <c r="I334" s="282"/>
      <c r="J334" s="277"/>
      <c r="K334" s="277"/>
      <c r="L334" s="283"/>
      <c r="M334" s="284"/>
      <c r="N334" s="285"/>
      <c r="O334" s="285"/>
      <c r="P334" s="285"/>
      <c r="Q334" s="285"/>
      <c r="R334" s="285"/>
      <c r="S334" s="285"/>
      <c r="T334" s="28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87" t="s">
        <v>200</v>
      </c>
      <c r="AU334" s="287" t="s">
        <v>91</v>
      </c>
      <c r="AV334" s="13" t="s">
        <v>91</v>
      </c>
      <c r="AW334" s="13" t="s">
        <v>33</v>
      </c>
      <c r="AX334" s="13" t="s">
        <v>78</v>
      </c>
      <c r="AY334" s="287" t="s">
        <v>191</v>
      </c>
    </row>
    <row r="335" s="14" customFormat="1">
      <c r="A335" s="14"/>
      <c r="B335" s="288"/>
      <c r="C335" s="289"/>
      <c r="D335" s="278" t="s">
        <v>200</v>
      </c>
      <c r="E335" s="290" t="s">
        <v>1</v>
      </c>
      <c r="F335" s="291" t="s">
        <v>204</v>
      </c>
      <c r="G335" s="289"/>
      <c r="H335" s="292">
        <v>4</v>
      </c>
      <c r="I335" s="293"/>
      <c r="J335" s="289"/>
      <c r="K335" s="289"/>
      <c r="L335" s="294"/>
      <c r="M335" s="295"/>
      <c r="N335" s="296"/>
      <c r="O335" s="296"/>
      <c r="P335" s="296"/>
      <c r="Q335" s="296"/>
      <c r="R335" s="296"/>
      <c r="S335" s="296"/>
      <c r="T335" s="29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98" t="s">
        <v>200</v>
      </c>
      <c r="AU335" s="298" t="s">
        <v>91</v>
      </c>
      <c r="AV335" s="14" t="s">
        <v>121</v>
      </c>
      <c r="AW335" s="14" t="s">
        <v>33</v>
      </c>
      <c r="AX335" s="14" t="s">
        <v>85</v>
      </c>
      <c r="AY335" s="298" t="s">
        <v>191</v>
      </c>
    </row>
    <row r="336" s="2" customFormat="1" ht="24.15" customHeight="1">
      <c r="A336" s="41"/>
      <c r="B336" s="42"/>
      <c r="C336" s="310" t="s">
        <v>866</v>
      </c>
      <c r="D336" s="310" t="s">
        <v>292</v>
      </c>
      <c r="E336" s="311" t="s">
        <v>867</v>
      </c>
      <c r="F336" s="312" t="s">
        <v>868</v>
      </c>
      <c r="G336" s="313" t="s">
        <v>231</v>
      </c>
      <c r="H336" s="314">
        <v>4</v>
      </c>
      <c r="I336" s="315"/>
      <c r="J336" s="316">
        <f>ROUND(I336*H336,2)</f>
        <v>0</v>
      </c>
      <c r="K336" s="317"/>
      <c r="L336" s="318"/>
      <c r="M336" s="319" t="s">
        <v>1</v>
      </c>
      <c r="N336" s="320" t="s">
        <v>44</v>
      </c>
      <c r="O336" s="100"/>
      <c r="P336" s="273">
        <f>O336*H336</f>
        <v>0</v>
      </c>
      <c r="Q336" s="273">
        <v>0.0035999999999999999</v>
      </c>
      <c r="R336" s="273">
        <f>Q336*H336</f>
        <v>0.0144</v>
      </c>
      <c r="S336" s="273">
        <v>0</v>
      </c>
      <c r="T336" s="274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75" t="s">
        <v>295</v>
      </c>
      <c r="AT336" s="275" t="s">
        <v>292</v>
      </c>
      <c r="AU336" s="275" t="s">
        <v>91</v>
      </c>
      <c r="AY336" s="18" t="s">
        <v>191</v>
      </c>
      <c r="BE336" s="160">
        <f>IF(N336="základná",J336,0)</f>
        <v>0</v>
      </c>
      <c r="BF336" s="160">
        <f>IF(N336="znížená",J336,0)</f>
        <v>0</v>
      </c>
      <c r="BG336" s="160">
        <f>IF(N336="zákl. prenesená",J336,0)</f>
        <v>0</v>
      </c>
      <c r="BH336" s="160">
        <f>IF(N336="zníž. prenesená",J336,0)</f>
        <v>0</v>
      </c>
      <c r="BI336" s="160">
        <f>IF(N336="nulová",J336,0)</f>
        <v>0</v>
      </c>
      <c r="BJ336" s="18" t="s">
        <v>91</v>
      </c>
      <c r="BK336" s="160">
        <f>ROUND(I336*H336,2)</f>
        <v>0</v>
      </c>
      <c r="BL336" s="18" t="s">
        <v>271</v>
      </c>
      <c r="BM336" s="275" t="s">
        <v>869</v>
      </c>
    </row>
    <row r="337" s="2" customFormat="1" ht="24.15" customHeight="1">
      <c r="A337" s="41"/>
      <c r="B337" s="42"/>
      <c r="C337" s="263" t="s">
        <v>870</v>
      </c>
      <c r="D337" s="263" t="s">
        <v>194</v>
      </c>
      <c r="E337" s="264" t="s">
        <v>871</v>
      </c>
      <c r="F337" s="265" t="s">
        <v>872</v>
      </c>
      <c r="G337" s="266" t="s">
        <v>827</v>
      </c>
      <c r="H337" s="267">
        <v>4</v>
      </c>
      <c r="I337" s="268"/>
      <c r="J337" s="269">
        <f>ROUND(I337*H337,2)</f>
        <v>0</v>
      </c>
      <c r="K337" s="270"/>
      <c r="L337" s="44"/>
      <c r="M337" s="271" t="s">
        <v>1</v>
      </c>
      <c r="N337" s="272" t="s">
        <v>44</v>
      </c>
      <c r="O337" s="100"/>
      <c r="P337" s="273">
        <f>O337*H337</f>
        <v>0</v>
      </c>
      <c r="Q337" s="273">
        <v>0</v>
      </c>
      <c r="R337" s="273">
        <f>Q337*H337</f>
        <v>0</v>
      </c>
      <c r="S337" s="273">
        <v>0.0025999999999999999</v>
      </c>
      <c r="T337" s="274">
        <f>S337*H337</f>
        <v>0.0104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75" t="s">
        <v>271</v>
      </c>
      <c r="AT337" s="275" t="s">
        <v>194</v>
      </c>
      <c r="AU337" s="275" t="s">
        <v>91</v>
      </c>
      <c r="AY337" s="18" t="s">
        <v>191</v>
      </c>
      <c r="BE337" s="160">
        <f>IF(N337="základná",J337,0)</f>
        <v>0</v>
      </c>
      <c r="BF337" s="160">
        <f>IF(N337="znížená",J337,0)</f>
        <v>0</v>
      </c>
      <c r="BG337" s="160">
        <f>IF(N337="zákl. prenesená",J337,0)</f>
        <v>0</v>
      </c>
      <c r="BH337" s="160">
        <f>IF(N337="zníž. prenesená",J337,0)</f>
        <v>0</v>
      </c>
      <c r="BI337" s="160">
        <f>IF(N337="nulová",J337,0)</f>
        <v>0</v>
      </c>
      <c r="BJ337" s="18" t="s">
        <v>91</v>
      </c>
      <c r="BK337" s="160">
        <f>ROUND(I337*H337,2)</f>
        <v>0</v>
      </c>
      <c r="BL337" s="18" t="s">
        <v>271</v>
      </c>
      <c r="BM337" s="275" t="s">
        <v>873</v>
      </c>
    </row>
    <row r="338" s="13" customFormat="1">
      <c r="A338" s="13"/>
      <c r="B338" s="276"/>
      <c r="C338" s="277"/>
      <c r="D338" s="278" t="s">
        <v>200</v>
      </c>
      <c r="E338" s="279" t="s">
        <v>1</v>
      </c>
      <c r="F338" s="280" t="s">
        <v>584</v>
      </c>
      <c r="G338" s="277"/>
      <c r="H338" s="281">
        <v>4</v>
      </c>
      <c r="I338" s="282"/>
      <c r="J338" s="277"/>
      <c r="K338" s="277"/>
      <c r="L338" s="283"/>
      <c r="M338" s="284"/>
      <c r="N338" s="285"/>
      <c r="O338" s="285"/>
      <c r="P338" s="285"/>
      <c r="Q338" s="285"/>
      <c r="R338" s="285"/>
      <c r="S338" s="285"/>
      <c r="T338" s="28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87" t="s">
        <v>200</v>
      </c>
      <c r="AU338" s="287" t="s">
        <v>91</v>
      </c>
      <c r="AV338" s="13" t="s">
        <v>91</v>
      </c>
      <c r="AW338" s="13" t="s">
        <v>33</v>
      </c>
      <c r="AX338" s="13" t="s">
        <v>78</v>
      </c>
      <c r="AY338" s="287" t="s">
        <v>191</v>
      </c>
    </row>
    <row r="339" s="14" customFormat="1">
      <c r="A339" s="14"/>
      <c r="B339" s="288"/>
      <c r="C339" s="289"/>
      <c r="D339" s="278" t="s">
        <v>200</v>
      </c>
      <c r="E339" s="290" t="s">
        <v>1</v>
      </c>
      <c r="F339" s="291" t="s">
        <v>204</v>
      </c>
      <c r="G339" s="289"/>
      <c r="H339" s="292">
        <v>4</v>
      </c>
      <c r="I339" s="293"/>
      <c r="J339" s="289"/>
      <c r="K339" s="289"/>
      <c r="L339" s="294"/>
      <c r="M339" s="295"/>
      <c r="N339" s="296"/>
      <c r="O339" s="296"/>
      <c r="P339" s="296"/>
      <c r="Q339" s="296"/>
      <c r="R339" s="296"/>
      <c r="S339" s="296"/>
      <c r="T339" s="29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98" t="s">
        <v>200</v>
      </c>
      <c r="AU339" s="298" t="s">
        <v>91</v>
      </c>
      <c r="AV339" s="14" t="s">
        <v>121</v>
      </c>
      <c r="AW339" s="14" t="s">
        <v>33</v>
      </c>
      <c r="AX339" s="14" t="s">
        <v>85</v>
      </c>
      <c r="AY339" s="298" t="s">
        <v>191</v>
      </c>
    </row>
    <row r="340" s="2" customFormat="1" ht="33" customHeight="1">
      <c r="A340" s="41"/>
      <c r="B340" s="42"/>
      <c r="C340" s="263" t="s">
        <v>874</v>
      </c>
      <c r="D340" s="263" t="s">
        <v>194</v>
      </c>
      <c r="E340" s="264" t="s">
        <v>875</v>
      </c>
      <c r="F340" s="265" t="s">
        <v>876</v>
      </c>
      <c r="G340" s="266" t="s">
        <v>231</v>
      </c>
      <c r="H340" s="267">
        <v>2</v>
      </c>
      <c r="I340" s="268"/>
      <c r="J340" s="269">
        <f>ROUND(I340*H340,2)</f>
        <v>0</v>
      </c>
      <c r="K340" s="270"/>
      <c r="L340" s="44"/>
      <c r="M340" s="271" t="s">
        <v>1</v>
      </c>
      <c r="N340" s="272" t="s">
        <v>44</v>
      </c>
      <c r="O340" s="100"/>
      <c r="P340" s="273">
        <f>O340*H340</f>
        <v>0</v>
      </c>
      <c r="Q340" s="273">
        <v>0</v>
      </c>
      <c r="R340" s="273">
        <f>Q340*H340</f>
        <v>0</v>
      </c>
      <c r="S340" s="273">
        <v>0</v>
      </c>
      <c r="T340" s="274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75" t="s">
        <v>271</v>
      </c>
      <c r="AT340" s="275" t="s">
        <v>194</v>
      </c>
      <c r="AU340" s="275" t="s">
        <v>91</v>
      </c>
      <c r="AY340" s="18" t="s">
        <v>191</v>
      </c>
      <c r="BE340" s="160">
        <f>IF(N340="základná",J340,0)</f>
        <v>0</v>
      </c>
      <c r="BF340" s="160">
        <f>IF(N340="znížená",J340,0)</f>
        <v>0</v>
      </c>
      <c r="BG340" s="160">
        <f>IF(N340="zákl. prenesená",J340,0)</f>
        <v>0</v>
      </c>
      <c r="BH340" s="160">
        <f>IF(N340="zníž. prenesená",J340,0)</f>
        <v>0</v>
      </c>
      <c r="BI340" s="160">
        <f>IF(N340="nulová",J340,0)</f>
        <v>0</v>
      </c>
      <c r="BJ340" s="18" t="s">
        <v>91</v>
      </c>
      <c r="BK340" s="160">
        <f>ROUND(I340*H340,2)</f>
        <v>0</v>
      </c>
      <c r="BL340" s="18" t="s">
        <v>271</v>
      </c>
      <c r="BM340" s="275" t="s">
        <v>877</v>
      </c>
    </row>
    <row r="341" s="13" customFormat="1">
      <c r="A341" s="13"/>
      <c r="B341" s="276"/>
      <c r="C341" s="277"/>
      <c r="D341" s="278" t="s">
        <v>200</v>
      </c>
      <c r="E341" s="279" t="s">
        <v>1</v>
      </c>
      <c r="F341" s="280" t="s">
        <v>757</v>
      </c>
      <c r="G341" s="277"/>
      <c r="H341" s="281">
        <v>2</v>
      </c>
      <c r="I341" s="282"/>
      <c r="J341" s="277"/>
      <c r="K341" s="277"/>
      <c r="L341" s="283"/>
      <c r="M341" s="284"/>
      <c r="N341" s="285"/>
      <c r="O341" s="285"/>
      <c r="P341" s="285"/>
      <c r="Q341" s="285"/>
      <c r="R341" s="285"/>
      <c r="S341" s="285"/>
      <c r="T341" s="28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87" t="s">
        <v>200</v>
      </c>
      <c r="AU341" s="287" t="s">
        <v>91</v>
      </c>
      <c r="AV341" s="13" t="s">
        <v>91</v>
      </c>
      <c r="AW341" s="13" t="s">
        <v>33</v>
      </c>
      <c r="AX341" s="13" t="s">
        <v>78</v>
      </c>
      <c r="AY341" s="287" t="s">
        <v>191</v>
      </c>
    </row>
    <row r="342" s="14" customFormat="1">
      <c r="A342" s="14"/>
      <c r="B342" s="288"/>
      <c r="C342" s="289"/>
      <c r="D342" s="278" t="s">
        <v>200</v>
      </c>
      <c r="E342" s="290" t="s">
        <v>1</v>
      </c>
      <c r="F342" s="291" t="s">
        <v>204</v>
      </c>
      <c r="G342" s="289"/>
      <c r="H342" s="292">
        <v>2</v>
      </c>
      <c r="I342" s="293"/>
      <c r="J342" s="289"/>
      <c r="K342" s="289"/>
      <c r="L342" s="294"/>
      <c r="M342" s="295"/>
      <c r="N342" s="296"/>
      <c r="O342" s="296"/>
      <c r="P342" s="296"/>
      <c r="Q342" s="296"/>
      <c r="R342" s="296"/>
      <c r="S342" s="296"/>
      <c r="T342" s="29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98" t="s">
        <v>200</v>
      </c>
      <c r="AU342" s="298" t="s">
        <v>91</v>
      </c>
      <c r="AV342" s="14" t="s">
        <v>121</v>
      </c>
      <c r="AW342" s="14" t="s">
        <v>33</v>
      </c>
      <c r="AX342" s="14" t="s">
        <v>85</v>
      </c>
      <c r="AY342" s="298" t="s">
        <v>191</v>
      </c>
    </row>
    <row r="343" s="2" customFormat="1" ht="16.5" customHeight="1">
      <c r="A343" s="41"/>
      <c r="B343" s="42"/>
      <c r="C343" s="310" t="s">
        <v>878</v>
      </c>
      <c r="D343" s="310" t="s">
        <v>292</v>
      </c>
      <c r="E343" s="311" t="s">
        <v>879</v>
      </c>
      <c r="F343" s="312" t="s">
        <v>880</v>
      </c>
      <c r="G343" s="313" t="s">
        <v>231</v>
      </c>
      <c r="H343" s="314">
        <v>2</v>
      </c>
      <c r="I343" s="315"/>
      <c r="J343" s="316">
        <f>ROUND(I343*H343,2)</f>
        <v>0</v>
      </c>
      <c r="K343" s="317"/>
      <c r="L343" s="318"/>
      <c r="M343" s="319" t="s">
        <v>1</v>
      </c>
      <c r="N343" s="320" t="s">
        <v>44</v>
      </c>
      <c r="O343" s="100"/>
      <c r="P343" s="273">
        <f>O343*H343</f>
        <v>0</v>
      </c>
      <c r="Q343" s="273">
        <v>0.001</v>
      </c>
      <c r="R343" s="273">
        <f>Q343*H343</f>
        <v>0.002</v>
      </c>
      <c r="S343" s="273">
        <v>0</v>
      </c>
      <c r="T343" s="274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75" t="s">
        <v>295</v>
      </c>
      <c r="AT343" s="275" t="s">
        <v>292</v>
      </c>
      <c r="AU343" s="275" t="s">
        <v>91</v>
      </c>
      <c r="AY343" s="18" t="s">
        <v>191</v>
      </c>
      <c r="BE343" s="160">
        <f>IF(N343="základná",J343,0)</f>
        <v>0</v>
      </c>
      <c r="BF343" s="160">
        <f>IF(N343="znížená",J343,0)</f>
        <v>0</v>
      </c>
      <c r="BG343" s="160">
        <f>IF(N343="zákl. prenesená",J343,0)</f>
        <v>0</v>
      </c>
      <c r="BH343" s="160">
        <f>IF(N343="zníž. prenesená",J343,0)</f>
        <v>0</v>
      </c>
      <c r="BI343" s="160">
        <f>IF(N343="nulová",J343,0)</f>
        <v>0</v>
      </c>
      <c r="BJ343" s="18" t="s">
        <v>91</v>
      </c>
      <c r="BK343" s="160">
        <f>ROUND(I343*H343,2)</f>
        <v>0</v>
      </c>
      <c r="BL343" s="18" t="s">
        <v>271</v>
      </c>
      <c r="BM343" s="275" t="s">
        <v>881</v>
      </c>
    </row>
    <row r="344" s="2" customFormat="1" ht="24.15" customHeight="1">
      <c r="A344" s="41"/>
      <c r="B344" s="42"/>
      <c r="C344" s="263" t="s">
        <v>882</v>
      </c>
      <c r="D344" s="263" t="s">
        <v>194</v>
      </c>
      <c r="E344" s="264" t="s">
        <v>883</v>
      </c>
      <c r="F344" s="265" t="s">
        <v>884</v>
      </c>
      <c r="G344" s="266" t="s">
        <v>231</v>
      </c>
      <c r="H344" s="267">
        <v>1</v>
      </c>
      <c r="I344" s="268"/>
      <c r="J344" s="269">
        <f>ROUND(I344*H344,2)</f>
        <v>0</v>
      </c>
      <c r="K344" s="270"/>
      <c r="L344" s="44"/>
      <c r="M344" s="271" t="s">
        <v>1</v>
      </c>
      <c r="N344" s="272" t="s">
        <v>44</v>
      </c>
      <c r="O344" s="100"/>
      <c r="P344" s="273">
        <f>O344*H344</f>
        <v>0</v>
      </c>
      <c r="Q344" s="273">
        <v>0</v>
      </c>
      <c r="R344" s="273">
        <f>Q344*H344</f>
        <v>0</v>
      </c>
      <c r="S344" s="273">
        <v>0.0022499999999999998</v>
      </c>
      <c r="T344" s="274">
        <f>S344*H344</f>
        <v>0.0022499999999999998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75" t="s">
        <v>271</v>
      </c>
      <c r="AT344" s="275" t="s">
        <v>194</v>
      </c>
      <c r="AU344" s="275" t="s">
        <v>91</v>
      </c>
      <c r="AY344" s="18" t="s">
        <v>191</v>
      </c>
      <c r="BE344" s="160">
        <f>IF(N344="základná",J344,0)</f>
        <v>0</v>
      </c>
      <c r="BF344" s="160">
        <f>IF(N344="znížená",J344,0)</f>
        <v>0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8" t="s">
        <v>91</v>
      </c>
      <c r="BK344" s="160">
        <f>ROUND(I344*H344,2)</f>
        <v>0</v>
      </c>
      <c r="BL344" s="18" t="s">
        <v>271</v>
      </c>
      <c r="BM344" s="275" t="s">
        <v>885</v>
      </c>
    </row>
    <row r="345" s="13" customFormat="1">
      <c r="A345" s="13"/>
      <c r="B345" s="276"/>
      <c r="C345" s="277"/>
      <c r="D345" s="278" t="s">
        <v>200</v>
      </c>
      <c r="E345" s="279" t="s">
        <v>1</v>
      </c>
      <c r="F345" s="280" t="s">
        <v>585</v>
      </c>
      <c r="G345" s="277"/>
      <c r="H345" s="281">
        <v>1</v>
      </c>
      <c r="I345" s="282"/>
      <c r="J345" s="277"/>
      <c r="K345" s="277"/>
      <c r="L345" s="283"/>
      <c r="M345" s="284"/>
      <c r="N345" s="285"/>
      <c r="O345" s="285"/>
      <c r="P345" s="285"/>
      <c r="Q345" s="285"/>
      <c r="R345" s="285"/>
      <c r="S345" s="285"/>
      <c r="T345" s="28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7" t="s">
        <v>200</v>
      </c>
      <c r="AU345" s="287" t="s">
        <v>91</v>
      </c>
      <c r="AV345" s="13" t="s">
        <v>91</v>
      </c>
      <c r="AW345" s="13" t="s">
        <v>33</v>
      </c>
      <c r="AX345" s="13" t="s">
        <v>78</v>
      </c>
      <c r="AY345" s="287" t="s">
        <v>191</v>
      </c>
    </row>
    <row r="346" s="14" customFormat="1">
      <c r="A346" s="14"/>
      <c r="B346" s="288"/>
      <c r="C346" s="289"/>
      <c r="D346" s="278" t="s">
        <v>200</v>
      </c>
      <c r="E346" s="290" t="s">
        <v>1</v>
      </c>
      <c r="F346" s="291" t="s">
        <v>204</v>
      </c>
      <c r="G346" s="289"/>
      <c r="H346" s="292">
        <v>1</v>
      </c>
      <c r="I346" s="293"/>
      <c r="J346" s="289"/>
      <c r="K346" s="289"/>
      <c r="L346" s="294"/>
      <c r="M346" s="295"/>
      <c r="N346" s="296"/>
      <c r="O346" s="296"/>
      <c r="P346" s="296"/>
      <c r="Q346" s="296"/>
      <c r="R346" s="296"/>
      <c r="S346" s="296"/>
      <c r="T346" s="29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98" t="s">
        <v>200</v>
      </c>
      <c r="AU346" s="298" t="s">
        <v>91</v>
      </c>
      <c r="AV346" s="14" t="s">
        <v>121</v>
      </c>
      <c r="AW346" s="14" t="s">
        <v>33</v>
      </c>
      <c r="AX346" s="14" t="s">
        <v>85</v>
      </c>
      <c r="AY346" s="298" t="s">
        <v>191</v>
      </c>
    </row>
    <row r="347" s="2" customFormat="1" ht="24.15" customHeight="1">
      <c r="A347" s="41"/>
      <c r="B347" s="42"/>
      <c r="C347" s="263" t="s">
        <v>886</v>
      </c>
      <c r="D347" s="263" t="s">
        <v>194</v>
      </c>
      <c r="E347" s="264" t="s">
        <v>887</v>
      </c>
      <c r="F347" s="265" t="s">
        <v>888</v>
      </c>
      <c r="G347" s="266" t="s">
        <v>231</v>
      </c>
      <c r="H347" s="267">
        <v>1</v>
      </c>
      <c r="I347" s="268"/>
      <c r="J347" s="269">
        <f>ROUND(I347*H347,2)</f>
        <v>0</v>
      </c>
      <c r="K347" s="270"/>
      <c r="L347" s="44"/>
      <c r="M347" s="271" t="s">
        <v>1</v>
      </c>
      <c r="N347" s="272" t="s">
        <v>44</v>
      </c>
      <c r="O347" s="100"/>
      <c r="P347" s="273">
        <f>O347*H347</f>
        <v>0</v>
      </c>
      <c r="Q347" s="273">
        <v>0</v>
      </c>
      <c r="R347" s="273">
        <f>Q347*H347</f>
        <v>0</v>
      </c>
      <c r="S347" s="273">
        <v>0.0011299999999999999</v>
      </c>
      <c r="T347" s="274">
        <f>S347*H347</f>
        <v>0.0011299999999999999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75" t="s">
        <v>271</v>
      </c>
      <c r="AT347" s="275" t="s">
        <v>194</v>
      </c>
      <c r="AU347" s="275" t="s">
        <v>91</v>
      </c>
      <c r="AY347" s="18" t="s">
        <v>191</v>
      </c>
      <c r="BE347" s="160">
        <f>IF(N347="základná",J347,0)</f>
        <v>0</v>
      </c>
      <c r="BF347" s="160">
        <f>IF(N347="znížená",J347,0)</f>
        <v>0</v>
      </c>
      <c r="BG347" s="160">
        <f>IF(N347="zákl. prenesená",J347,0)</f>
        <v>0</v>
      </c>
      <c r="BH347" s="160">
        <f>IF(N347="zníž. prenesená",J347,0)</f>
        <v>0</v>
      </c>
      <c r="BI347" s="160">
        <f>IF(N347="nulová",J347,0)</f>
        <v>0</v>
      </c>
      <c r="BJ347" s="18" t="s">
        <v>91</v>
      </c>
      <c r="BK347" s="160">
        <f>ROUND(I347*H347,2)</f>
        <v>0</v>
      </c>
      <c r="BL347" s="18" t="s">
        <v>271</v>
      </c>
      <c r="BM347" s="275" t="s">
        <v>889</v>
      </c>
    </row>
    <row r="348" s="13" customFormat="1">
      <c r="A348" s="13"/>
      <c r="B348" s="276"/>
      <c r="C348" s="277"/>
      <c r="D348" s="278" t="s">
        <v>200</v>
      </c>
      <c r="E348" s="279" t="s">
        <v>1</v>
      </c>
      <c r="F348" s="280" t="s">
        <v>585</v>
      </c>
      <c r="G348" s="277"/>
      <c r="H348" s="281">
        <v>1</v>
      </c>
      <c r="I348" s="282"/>
      <c r="J348" s="277"/>
      <c r="K348" s="277"/>
      <c r="L348" s="283"/>
      <c r="M348" s="284"/>
      <c r="N348" s="285"/>
      <c r="O348" s="285"/>
      <c r="P348" s="285"/>
      <c r="Q348" s="285"/>
      <c r="R348" s="285"/>
      <c r="S348" s="285"/>
      <c r="T348" s="28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7" t="s">
        <v>200</v>
      </c>
      <c r="AU348" s="287" t="s">
        <v>91</v>
      </c>
      <c r="AV348" s="13" t="s">
        <v>91</v>
      </c>
      <c r="AW348" s="13" t="s">
        <v>33</v>
      </c>
      <c r="AX348" s="13" t="s">
        <v>78</v>
      </c>
      <c r="AY348" s="287" t="s">
        <v>191</v>
      </c>
    </row>
    <row r="349" s="14" customFormat="1">
      <c r="A349" s="14"/>
      <c r="B349" s="288"/>
      <c r="C349" s="289"/>
      <c r="D349" s="278" t="s">
        <v>200</v>
      </c>
      <c r="E349" s="290" t="s">
        <v>1</v>
      </c>
      <c r="F349" s="291" t="s">
        <v>204</v>
      </c>
      <c r="G349" s="289"/>
      <c r="H349" s="292">
        <v>1</v>
      </c>
      <c r="I349" s="293"/>
      <c r="J349" s="289"/>
      <c r="K349" s="289"/>
      <c r="L349" s="294"/>
      <c r="M349" s="295"/>
      <c r="N349" s="296"/>
      <c r="O349" s="296"/>
      <c r="P349" s="296"/>
      <c r="Q349" s="296"/>
      <c r="R349" s="296"/>
      <c r="S349" s="296"/>
      <c r="T349" s="29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8" t="s">
        <v>200</v>
      </c>
      <c r="AU349" s="298" t="s">
        <v>91</v>
      </c>
      <c r="AV349" s="14" t="s">
        <v>121</v>
      </c>
      <c r="AW349" s="14" t="s">
        <v>33</v>
      </c>
      <c r="AX349" s="14" t="s">
        <v>85</v>
      </c>
      <c r="AY349" s="298" t="s">
        <v>191</v>
      </c>
    </row>
    <row r="350" s="2" customFormat="1" ht="21.75" customHeight="1">
      <c r="A350" s="41"/>
      <c r="B350" s="42"/>
      <c r="C350" s="263" t="s">
        <v>890</v>
      </c>
      <c r="D350" s="263" t="s">
        <v>194</v>
      </c>
      <c r="E350" s="264" t="s">
        <v>891</v>
      </c>
      <c r="F350" s="265" t="s">
        <v>892</v>
      </c>
      <c r="G350" s="266" t="s">
        <v>231</v>
      </c>
      <c r="H350" s="267">
        <v>2</v>
      </c>
      <c r="I350" s="268"/>
      <c r="J350" s="269">
        <f>ROUND(I350*H350,2)</f>
        <v>0</v>
      </c>
      <c r="K350" s="270"/>
      <c r="L350" s="44"/>
      <c r="M350" s="271" t="s">
        <v>1</v>
      </c>
      <c r="N350" s="272" t="s">
        <v>44</v>
      </c>
      <c r="O350" s="100"/>
      <c r="P350" s="273">
        <f>O350*H350</f>
        <v>0</v>
      </c>
      <c r="Q350" s="273">
        <v>0</v>
      </c>
      <c r="R350" s="273">
        <f>Q350*H350</f>
        <v>0</v>
      </c>
      <c r="S350" s="273">
        <v>0</v>
      </c>
      <c r="T350" s="274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75" t="s">
        <v>271</v>
      </c>
      <c r="AT350" s="275" t="s">
        <v>194</v>
      </c>
      <c r="AU350" s="275" t="s">
        <v>91</v>
      </c>
      <c r="AY350" s="18" t="s">
        <v>191</v>
      </c>
      <c r="BE350" s="160">
        <f>IF(N350="základná",J350,0)</f>
        <v>0</v>
      </c>
      <c r="BF350" s="160">
        <f>IF(N350="znížená",J350,0)</f>
        <v>0</v>
      </c>
      <c r="BG350" s="160">
        <f>IF(N350="zákl. prenesená",J350,0)</f>
        <v>0</v>
      </c>
      <c r="BH350" s="160">
        <f>IF(N350="zníž. prenesená",J350,0)</f>
        <v>0</v>
      </c>
      <c r="BI350" s="160">
        <f>IF(N350="nulová",J350,0)</f>
        <v>0</v>
      </c>
      <c r="BJ350" s="18" t="s">
        <v>91</v>
      </c>
      <c r="BK350" s="160">
        <f>ROUND(I350*H350,2)</f>
        <v>0</v>
      </c>
      <c r="BL350" s="18" t="s">
        <v>271</v>
      </c>
      <c r="BM350" s="275" t="s">
        <v>893</v>
      </c>
    </row>
    <row r="351" s="13" customFormat="1">
      <c r="A351" s="13"/>
      <c r="B351" s="276"/>
      <c r="C351" s="277"/>
      <c r="D351" s="278" t="s">
        <v>200</v>
      </c>
      <c r="E351" s="279" t="s">
        <v>1</v>
      </c>
      <c r="F351" s="280" t="s">
        <v>91</v>
      </c>
      <c r="G351" s="277"/>
      <c r="H351" s="281">
        <v>2</v>
      </c>
      <c r="I351" s="282"/>
      <c r="J351" s="277"/>
      <c r="K351" s="277"/>
      <c r="L351" s="283"/>
      <c r="M351" s="284"/>
      <c r="N351" s="285"/>
      <c r="O351" s="285"/>
      <c r="P351" s="285"/>
      <c r="Q351" s="285"/>
      <c r="R351" s="285"/>
      <c r="S351" s="285"/>
      <c r="T351" s="28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87" t="s">
        <v>200</v>
      </c>
      <c r="AU351" s="287" t="s">
        <v>91</v>
      </c>
      <c r="AV351" s="13" t="s">
        <v>91</v>
      </c>
      <c r="AW351" s="13" t="s">
        <v>33</v>
      </c>
      <c r="AX351" s="13" t="s">
        <v>85</v>
      </c>
      <c r="AY351" s="287" t="s">
        <v>191</v>
      </c>
    </row>
    <row r="352" s="2" customFormat="1" ht="16.5" customHeight="1">
      <c r="A352" s="41"/>
      <c r="B352" s="42"/>
      <c r="C352" s="310" t="s">
        <v>894</v>
      </c>
      <c r="D352" s="310" t="s">
        <v>292</v>
      </c>
      <c r="E352" s="311" t="s">
        <v>895</v>
      </c>
      <c r="F352" s="312" t="s">
        <v>896</v>
      </c>
      <c r="G352" s="313" t="s">
        <v>231</v>
      </c>
      <c r="H352" s="314">
        <v>2</v>
      </c>
      <c r="I352" s="315"/>
      <c r="J352" s="316">
        <f>ROUND(I352*H352,2)</f>
        <v>0</v>
      </c>
      <c r="K352" s="317"/>
      <c r="L352" s="318"/>
      <c r="M352" s="319" t="s">
        <v>1</v>
      </c>
      <c r="N352" s="320" t="s">
        <v>44</v>
      </c>
      <c r="O352" s="100"/>
      <c r="P352" s="273">
        <f>O352*H352</f>
        <v>0</v>
      </c>
      <c r="Q352" s="273">
        <v>0.0014</v>
      </c>
      <c r="R352" s="273">
        <f>Q352*H352</f>
        <v>0.0028</v>
      </c>
      <c r="S352" s="273">
        <v>0</v>
      </c>
      <c r="T352" s="274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75" t="s">
        <v>295</v>
      </c>
      <c r="AT352" s="275" t="s">
        <v>292</v>
      </c>
      <c r="AU352" s="275" t="s">
        <v>91</v>
      </c>
      <c r="AY352" s="18" t="s">
        <v>191</v>
      </c>
      <c r="BE352" s="160">
        <f>IF(N352="základná",J352,0)</f>
        <v>0</v>
      </c>
      <c r="BF352" s="160">
        <f>IF(N352="znížená",J352,0)</f>
        <v>0</v>
      </c>
      <c r="BG352" s="160">
        <f>IF(N352="zákl. prenesená",J352,0)</f>
        <v>0</v>
      </c>
      <c r="BH352" s="160">
        <f>IF(N352="zníž. prenesená",J352,0)</f>
        <v>0</v>
      </c>
      <c r="BI352" s="160">
        <f>IF(N352="nulová",J352,0)</f>
        <v>0</v>
      </c>
      <c r="BJ352" s="18" t="s">
        <v>91</v>
      </c>
      <c r="BK352" s="160">
        <f>ROUND(I352*H352,2)</f>
        <v>0</v>
      </c>
      <c r="BL352" s="18" t="s">
        <v>271</v>
      </c>
      <c r="BM352" s="275" t="s">
        <v>897</v>
      </c>
    </row>
    <row r="353" s="2" customFormat="1" ht="24.15" customHeight="1">
      <c r="A353" s="41"/>
      <c r="B353" s="42"/>
      <c r="C353" s="263" t="s">
        <v>898</v>
      </c>
      <c r="D353" s="263" t="s">
        <v>194</v>
      </c>
      <c r="E353" s="264" t="s">
        <v>899</v>
      </c>
      <c r="F353" s="265" t="s">
        <v>900</v>
      </c>
      <c r="G353" s="266" t="s">
        <v>231</v>
      </c>
      <c r="H353" s="267">
        <v>2</v>
      </c>
      <c r="I353" s="268"/>
      <c r="J353" s="269">
        <f>ROUND(I353*H353,2)</f>
        <v>0</v>
      </c>
      <c r="K353" s="270"/>
      <c r="L353" s="44"/>
      <c r="M353" s="271" t="s">
        <v>1</v>
      </c>
      <c r="N353" s="272" t="s">
        <v>44</v>
      </c>
      <c r="O353" s="100"/>
      <c r="P353" s="273">
        <f>O353*H353</f>
        <v>0</v>
      </c>
      <c r="Q353" s="273">
        <v>4.1999999999999996E-06</v>
      </c>
      <c r="R353" s="273">
        <f>Q353*H353</f>
        <v>8.3999999999999992E-06</v>
      </c>
      <c r="S353" s="273">
        <v>0</v>
      </c>
      <c r="T353" s="274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75" t="s">
        <v>271</v>
      </c>
      <c r="AT353" s="275" t="s">
        <v>194</v>
      </c>
      <c r="AU353" s="275" t="s">
        <v>91</v>
      </c>
      <c r="AY353" s="18" t="s">
        <v>191</v>
      </c>
      <c r="BE353" s="160">
        <f>IF(N353="základná",J353,0)</f>
        <v>0</v>
      </c>
      <c r="BF353" s="160">
        <f>IF(N353="znížená",J353,0)</f>
        <v>0</v>
      </c>
      <c r="BG353" s="160">
        <f>IF(N353="zákl. prenesená",J353,0)</f>
        <v>0</v>
      </c>
      <c r="BH353" s="160">
        <f>IF(N353="zníž. prenesená",J353,0)</f>
        <v>0</v>
      </c>
      <c r="BI353" s="160">
        <f>IF(N353="nulová",J353,0)</f>
        <v>0</v>
      </c>
      <c r="BJ353" s="18" t="s">
        <v>91</v>
      </c>
      <c r="BK353" s="160">
        <f>ROUND(I353*H353,2)</f>
        <v>0</v>
      </c>
      <c r="BL353" s="18" t="s">
        <v>271</v>
      </c>
      <c r="BM353" s="275" t="s">
        <v>901</v>
      </c>
    </row>
    <row r="354" s="2" customFormat="1" ht="24.15" customHeight="1">
      <c r="A354" s="41"/>
      <c r="B354" s="42"/>
      <c r="C354" s="310" t="s">
        <v>902</v>
      </c>
      <c r="D354" s="310" t="s">
        <v>292</v>
      </c>
      <c r="E354" s="311" t="s">
        <v>903</v>
      </c>
      <c r="F354" s="312" t="s">
        <v>904</v>
      </c>
      <c r="G354" s="313" t="s">
        <v>231</v>
      </c>
      <c r="H354" s="314">
        <v>2</v>
      </c>
      <c r="I354" s="315"/>
      <c r="J354" s="316">
        <f>ROUND(I354*H354,2)</f>
        <v>0</v>
      </c>
      <c r="K354" s="317"/>
      <c r="L354" s="318"/>
      <c r="M354" s="319" t="s">
        <v>1</v>
      </c>
      <c r="N354" s="320" t="s">
        <v>44</v>
      </c>
      <c r="O354" s="100"/>
      <c r="P354" s="273">
        <f>O354*H354</f>
        <v>0</v>
      </c>
      <c r="Q354" s="273">
        <v>0.0035699999999999998</v>
      </c>
      <c r="R354" s="273">
        <f>Q354*H354</f>
        <v>0.0071399999999999996</v>
      </c>
      <c r="S354" s="273">
        <v>0</v>
      </c>
      <c r="T354" s="274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75" t="s">
        <v>295</v>
      </c>
      <c r="AT354" s="275" t="s">
        <v>292</v>
      </c>
      <c r="AU354" s="275" t="s">
        <v>91</v>
      </c>
      <c r="AY354" s="18" t="s">
        <v>191</v>
      </c>
      <c r="BE354" s="160">
        <f>IF(N354="základná",J354,0)</f>
        <v>0</v>
      </c>
      <c r="BF354" s="160">
        <f>IF(N354="znížená",J354,0)</f>
        <v>0</v>
      </c>
      <c r="BG354" s="160">
        <f>IF(N354="zákl. prenesená",J354,0)</f>
        <v>0</v>
      </c>
      <c r="BH354" s="160">
        <f>IF(N354="zníž. prenesená",J354,0)</f>
        <v>0</v>
      </c>
      <c r="BI354" s="160">
        <f>IF(N354="nulová",J354,0)</f>
        <v>0</v>
      </c>
      <c r="BJ354" s="18" t="s">
        <v>91</v>
      </c>
      <c r="BK354" s="160">
        <f>ROUND(I354*H354,2)</f>
        <v>0</v>
      </c>
      <c r="BL354" s="18" t="s">
        <v>271</v>
      </c>
      <c r="BM354" s="275" t="s">
        <v>905</v>
      </c>
    </row>
    <row r="355" s="2" customFormat="1" ht="24.15" customHeight="1">
      <c r="A355" s="41"/>
      <c r="B355" s="42"/>
      <c r="C355" s="263" t="s">
        <v>906</v>
      </c>
      <c r="D355" s="263" t="s">
        <v>194</v>
      </c>
      <c r="E355" s="264" t="s">
        <v>907</v>
      </c>
      <c r="F355" s="265" t="s">
        <v>908</v>
      </c>
      <c r="G355" s="266" t="s">
        <v>304</v>
      </c>
      <c r="H355" s="267"/>
      <c r="I355" s="268"/>
      <c r="J355" s="269">
        <f>ROUND(I355*H355,2)</f>
        <v>0</v>
      </c>
      <c r="K355" s="270"/>
      <c r="L355" s="44"/>
      <c r="M355" s="271" t="s">
        <v>1</v>
      </c>
      <c r="N355" s="272" t="s">
        <v>44</v>
      </c>
      <c r="O355" s="100"/>
      <c r="P355" s="273">
        <f>O355*H355</f>
        <v>0</v>
      </c>
      <c r="Q355" s="273">
        <v>0</v>
      </c>
      <c r="R355" s="273">
        <f>Q355*H355</f>
        <v>0</v>
      </c>
      <c r="S355" s="273">
        <v>0</v>
      </c>
      <c r="T355" s="274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75" t="s">
        <v>271</v>
      </c>
      <c r="AT355" s="275" t="s">
        <v>194</v>
      </c>
      <c r="AU355" s="275" t="s">
        <v>91</v>
      </c>
      <c r="AY355" s="18" t="s">
        <v>191</v>
      </c>
      <c r="BE355" s="160">
        <f>IF(N355="základná",J355,0)</f>
        <v>0</v>
      </c>
      <c r="BF355" s="160">
        <f>IF(N355="znížená",J355,0)</f>
        <v>0</v>
      </c>
      <c r="BG355" s="160">
        <f>IF(N355="zákl. prenesená",J355,0)</f>
        <v>0</v>
      </c>
      <c r="BH355" s="160">
        <f>IF(N355="zníž. prenesená",J355,0)</f>
        <v>0</v>
      </c>
      <c r="BI355" s="160">
        <f>IF(N355="nulová",J355,0)</f>
        <v>0</v>
      </c>
      <c r="BJ355" s="18" t="s">
        <v>91</v>
      </c>
      <c r="BK355" s="160">
        <f>ROUND(I355*H355,2)</f>
        <v>0</v>
      </c>
      <c r="BL355" s="18" t="s">
        <v>271</v>
      </c>
      <c r="BM355" s="275" t="s">
        <v>909</v>
      </c>
    </row>
    <row r="356" s="12" customFormat="1" ht="22.8" customHeight="1">
      <c r="A356" s="12"/>
      <c r="B356" s="248"/>
      <c r="C356" s="249"/>
      <c r="D356" s="250" t="s">
        <v>77</v>
      </c>
      <c r="E356" s="261" t="s">
        <v>910</v>
      </c>
      <c r="F356" s="261" t="s">
        <v>911</v>
      </c>
      <c r="G356" s="249"/>
      <c r="H356" s="249"/>
      <c r="I356" s="252"/>
      <c r="J356" s="262">
        <f>BK356</f>
        <v>0</v>
      </c>
      <c r="K356" s="249"/>
      <c r="L356" s="253"/>
      <c r="M356" s="254"/>
      <c r="N356" s="255"/>
      <c r="O356" s="255"/>
      <c r="P356" s="256">
        <f>SUM(P357:P360)</f>
        <v>0</v>
      </c>
      <c r="Q356" s="255"/>
      <c r="R356" s="256">
        <f>SUM(R357:R360)</f>
        <v>0.0015279899999999999</v>
      </c>
      <c r="S356" s="255"/>
      <c r="T356" s="257">
        <f>SUM(T357:T360)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58" t="s">
        <v>91</v>
      </c>
      <c r="AT356" s="259" t="s">
        <v>77</v>
      </c>
      <c r="AU356" s="259" t="s">
        <v>85</v>
      </c>
      <c r="AY356" s="258" t="s">
        <v>191</v>
      </c>
      <c r="BK356" s="260">
        <f>SUM(BK357:BK360)</f>
        <v>0</v>
      </c>
    </row>
    <row r="357" s="2" customFormat="1" ht="24.15" customHeight="1">
      <c r="A357" s="41"/>
      <c r="B357" s="42"/>
      <c r="C357" s="263" t="s">
        <v>912</v>
      </c>
      <c r="D357" s="263" t="s">
        <v>194</v>
      </c>
      <c r="E357" s="264" t="s">
        <v>913</v>
      </c>
      <c r="F357" s="265" t="s">
        <v>914</v>
      </c>
      <c r="G357" s="266" t="s">
        <v>393</v>
      </c>
      <c r="H357" s="267">
        <v>1</v>
      </c>
      <c r="I357" s="268"/>
      <c r="J357" s="269">
        <f>ROUND(I357*H357,2)</f>
        <v>0</v>
      </c>
      <c r="K357" s="270"/>
      <c r="L357" s="44"/>
      <c r="M357" s="271" t="s">
        <v>1</v>
      </c>
      <c r="N357" s="272" t="s">
        <v>44</v>
      </c>
      <c r="O357" s="100"/>
      <c r="P357" s="273">
        <f>O357*H357</f>
        <v>0</v>
      </c>
      <c r="Q357" s="273">
        <v>0.00097798999999999998</v>
      </c>
      <c r="R357" s="273">
        <f>Q357*H357</f>
        <v>0.00097798999999999998</v>
      </c>
      <c r="S357" s="273">
        <v>0</v>
      </c>
      <c r="T357" s="274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75" t="s">
        <v>271</v>
      </c>
      <c r="AT357" s="275" t="s">
        <v>194</v>
      </c>
      <c r="AU357" s="275" t="s">
        <v>91</v>
      </c>
      <c r="AY357" s="18" t="s">
        <v>191</v>
      </c>
      <c r="BE357" s="160">
        <f>IF(N357="základná",J357,0)</f>
        <v>0</v>
      </c>
      <c r="BF357" s="160">
        <f>IF(N357="znížená",J357,0)</f>
        <v>0</v>
      </c>
      <c r="BG357" s="160">
        <f>IF(N357="zákl. prenesená",J357,0)</f>
        <v>0</v>
      </c>
      <c r="BH357" s="160">
        <f>IF(N357="zníž. prenesená",J357,0)</f>
        <v>0</v>
      </c>
      <c r="BI357" s="160">
        <f>IF(N357="nulová",J357,0)</f>
        <v>0</v>
      </c>
      <c r="BJ357" s="18" t="s">
        <v>91</v>
      </c>
      <c r="BK357" s="160">
        <f>ROUND(I357*H357,2)</f>
        <v>0</v>
      </c>
      <c r="BL357" s="18" t="s">
        <v>271</v>
      </c>
      <c r="BM357" s="275" t="s">
        <v>915</v>
      </c>
    </row>
    <row r="358" s="2" customFormat="1" ht="33" customHeight="1">
      <c r="A358" s="41"/>
      <c r="B358" s="42"/>
      <c r="C358" s="263" t="s">
        <v>916</v>
      </c>
      <c r="D358" s="263" t="s">
        <v>194</v>
      </c>
      <c r="E358" s="264" t="s">
        <v>917</v>
      </c>
      <c r="F358" s="265" t="s">
        <v>918</v>
      </c>
      <c r="G358" s="266" t="s">
        <v>231</v>
      </c>
      <c r="H358" s="267">
        <v>1</v>
      </c>
      <c r="I358" s="268"/>
      <c r="J358" s="269">
        <f>ROUND(I358*H358,2)</f>
        <v>0</v>
      </c>
      <c r="K358" s="270"/>
      <c r="L358" s="44"/>
      <c r="M358" s="271" t="s">
        <v>1</v>
      </c>
      <c r="N358" s="272" t="s">
        <v>44</v>
      </c>
      <c r="O358" s="100"/>
      <c r="P358" s="273">
        <f>O358*H358</f>
        <v>0</v>
      </c>
      <c r="Q358" s="273">
        <v>6.9999999999999994E-05</v>
      </c>
      <c r="R358" s="273">
        <f>Q358*H358</f>
        <v>6.9999999999999994E-05</v>
      </c>
      <c r="S358" s="273">
        <v>0</v>
      </c>
      <c r="T358" s="274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75" t="s">
        <v>271</v>
      </c>
      <c r="AT358" s="275" t="s">
        <v>194</v>
      </c>
      <c r="AU358" s="275" t="s">
        <v>91</v>
      </c>
      <c r="AY358" s="18" t="s">
        <v>191</v>
      </c>
      <c r="BE358" s="160">
        <f>IF(N358="základná",J358,0)</f>
        <v>0</v>
      </c>
      <c r="BF358" s="160">
        <f>IF(N358="znížená",J358,0)</f>
        <v>0</v>
      </c>
      <c r="BG358" s="160">
        <f>IF(N358="zákl. prenesená",J358,0)</f>
        <v>0</v>
      </c>
      <c r="BH358" s="160">
        <f>IF(N358="zníž. prenesená",J358,0)</f>
        <v>0</v>
      </c>
      <c r="BI358" s="160">
        <f>IF(N358="nulová",J358,0)</f>
        <v>0</v>
      </c>
      <c r="BJ358" s="18" t="s">
        <v>91</v>
      </c>
      <c r="BK358" s="160">
        <f>ROUND(I358*H358,2)</f>
        <v>0</v>
      </c>
      <c r="BL358" s="18" t="s">
        <v>271</v>
      </c>
      <c r="BM358" s="275" t="s">
        <v>919</v>
      </c>
    </row>
    <row r="359" s="2" customFormat="1" ht="24.15" customHeight="1">
      <c r="A359" s="41"/>
      <c r="B359" s="42"/>
      <c r="C359" s="310" t="s">
        <v>920</v>
      </c>
      <c r="D359" s="310" t="s">
        <v>292</v>
      </c>
      <c r="E359" s="311" t="s">
        <v>921</v>
      </c>
      <c r="F359" s="312" t="s">
        <v>922</v>
      </c>
      <c r="G359" s="313" t="s">
        <v>231</v>
      </c>
      <c r="H359" s="314">
        <v>1</v>
      </c>
      <c r="I359" s="315"/>
      <c r="J359" s="316">
        <f>ROUND(I359*H359,2)</f>
        <v>0</v>
      </c>
      <c r="K359" s="317"/>
      <c r="L359" s="318"/>
      <c r="M359" s="319" t="s">
        <v>1</v>
      </c>
      <c r="N359" s="320" t="s">
        <v>44</v>
      </c>
      <c r="O359" s="100"/>
      <c r="P359" s="273">
        <f>O359*H359</f>
        <v>0</v>
      </c>
      <c r="Q359" s="273">
        <v>0.00048000000000000001</v>
      </c>
      <c r="R359" s="273">
        <f>Q359*H359</f>
        <v>0.00048000000000000001</v>
      </c>
      <c r="S359" s="273">
        <v>0</v>
      </c>
      <c r="T359" s="274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75" t="s">
        <v>295</v>
      </c>
      <c r="AT359" s="275" t="s">
        <v>292</v>
      </c>
      <c r="AU359" s="275" t="s">
        <v>91</v>
      </c>
      <c r="AY359" s="18" t="s">
        <v>191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8" t="s">
        <v>91</v>
      </c>
      <c r="BK359" s="160">
        <f>ROUND(I359*H359,2)</f>
        <v>0</v>
      </c>
      <c r="BL359" s="18" t="s">
        <v>271</v>
      </c>
      <c r="BM359" s="275" t="s">
        <v>923</v>
      </c>
    </row>
    <row r="360" s="2" customFormat="1" ht="24.15" customHeight="1">
      <c r="A360" s="41"/>
      <c r="B360" s="42"/>
      <c r="C360" s="263" t="s">
        <v>924</v>
      </c>
      <c r="D360" s="263" t="s">
        <v>194</v>
      </c>
      <c r="E360" s="264" t="s">
        <v>925</v>
      </c>
      <c r="F360" s="265" t="s">
        <v>926</v>
      </c>
      <c r="G360" s="266" t="s">
        <v>304</v>
      </c>
      <c r="H360" s="267"/>
      <c r="I360" s="268"/>
      <c r="J360" s="269">
        <f>ROUND(I360*H360,2)</f>
        <v>0</v>
      </c>
      <c r="K360" s="270"/>
      <c r="L360" s="44"/>
      <c r="M360" s="271" t="s">
        <v>1</v>
      </c>
      <c r="N360" s="272" t="s">
        <v>44</v>
      </c>
      <c r="O360" s="100"/>
      <c r="P360" s="273">
        <f>O360*H360</f>
        <v>0</v>
      </c>
      <c r="Q360" s="273">
        <v>0</v>
      </c>
      <c r="R360" s="273">
        <f>Q360*H360</f>
        <v>0</v>
      </c>
      <c r="S360" s="273">
        <v>0</v>
      </c>
      <c r="T360" s="274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75" t="s">
        <v>271</v>
      </c>
      <c r="AT360" s="275" t="s">
        <v>194</v>
      </c>
      <c r="AU360" s="275" t="s">
        <v>91</v>
      </c>
      <c r="AY360" s="18" t="s">
        <v>191</v>
      </c>
      <c r="BE360" s="160">
        <f>IF(N360="základná",J360,0)</f>
        <v>0</v>
      </c>
      <c r="BF360" s="160">
        <f>IF(N360="znížená",J360,0)</f>
        <v>0</v>
      </c>
      <c r="BG360" s="160">
        <f>IF(N360="zákl. prenesená",J360,0)</f>
        <v>0</v>
      </c>
      <c r="BH360" s="160">
        <f>IF(N360="zníž. prenesená",J360,0)</f>
        <v>0</v>
      </c>
      <c r="BI360" s="160">
        <f>IF(N360="nulová",J360,0)</f>
        <v>0</v>
      </c>
      <c r="BJ360" s="18" t="s">
        <v>91</v>
      </c>
      <c r="BK360" s="160">
        <f>ROUND(I360*H360,2)</f>
        <v>0</v>
      </c>
      <c r="BL360" s="18" t="s">
        <v>271</v>
      </c>
      <c r="BM360" s="275" t="s">
        <v>927</v>
      </c>
    </row>
    <row r="361" s="12" customFormat="1" ht="22.8" customHeight="1">
      <c r="A361" s="12"/>
      <c r="B361" s="248"/>
      <c r="C361" s="249"/>
      <c r="D361" s="250" t="s">
        <v>77</v>
      </c>
      <c r="E361" s="261" t="s">
        <v>277</v>
      </c>
      <c r="F361" s="261" t="s">
        <v>278</v>
      </c>
      <c r="G361" s="249"/>
      <c r="H361" s="249"/>
      <c r="I361" s="252"/>
      <c r="J361" s="262">
        <f>BK361</f>
        <v>0</v>
      </c>
      <c r="K361" s="249"/>
      <c r="L361" s="253"/>
      <c r="M361" s="254"/>
      <c r="N361" s="255"/>
      <c r="O361" s="255"/>
      <c r="P361" s="256">
        <f>SUM(P362:P370)</f>
        <v>0</v>
      </c>
      <c r="Q361" s="255"/>
      <c r="R361" s="256">
        <f>SUM(R362:R370)</f>
        <v>0.00215088</v>
      </c>
      <c r="S361" s="255"/>
      <c r="T361" s="257">
        <f>SUM(T362:T370)</f>
        <v>0.012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58" t="s">
        <v>91</v>
      </c>
      <c r="AT361" s="259" t="s">
        <v>77</v>
      </c>
      <c r="AU361" s="259" t="s">
        <v>85</v>
      </c>
      <c r="AY361" s="258" t="s">
        <v>191</v>
      </c>
      <c r="BK361" s="260">
        <f>SUM(BK362:BK370)</f>
        <v>0</v>
      </c>
    </row>
    <row r="362" s="2" customFormat="1" ht="16.5" customHeight="1">
      <c r="A362" s="41"/>
      <c r="B362" s="42"/>
      <c r="C362" s="263" t="s">
        <v>928</v>
      </c>
      <c r="D362" s="263" t="s">
        <v>194</v>
      </c>
      <c r="E362" s="264" t="s">
        <v>280</v>
      </c>
      <c r="F362" s="265" t="s">
        <v>281</v>
      </c>
      <c r="G362" s="266" t="s">
        <v>231</v>
      </c>
      <c r="H362" s="267">
        <v>1</v>
      </c>
      <c r="I362" s="268"/>
      <c r="J362" s="269">
        <f>ROUND(I362*H362,2)</f>
        <v>0</v>
      </c>
      <c r="K362" s="270"/>
      <c r="L362" s="44"/>
      <c r="M362" s="271" t="s">
        <v>1</v>
      </c>
      <c r="N362" s="272" t="s">
        <v>44</v>
      </c>
      <c r="O362" s="100"/>
      <c r="P362" s="273">
        <f>O362*H362</f>
        <v>0</v>
      </c>
      <c r="Q362" s="273">
        <v>2.0000000000000002E-05</v>
      </c>
      <c r="R362" s="273">
        <f>Q362*H362</f>
        <v>2.0000000000000002E-05</v>
      </c>
      <c r="S362" s="273">
        <v>0.012</v>
      </c>
      <c r="T362" s="274">
        <f>S362*H362</f>
        <v>0.012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75" t="s">
        <v>271</v>
      </c>
      <c r="AT362" s="275" t="s">
        <v>194</v>
      </c>
      <c r="AU362" s="275" t="s">
        <v>91</v>
      </c>
      <c r="AY362" s="18" t="s">
        <v>191</v>
      </c>
      <c r="BE362" s="160">
        <f>IF(N362="základná",J362,0)</f>
        <v>0</v>
      </c>
      <c r="BF362" s="160">
        <f>IF(N362="znížená",J362,0)</f>
        <v>0</v>
      </c>
      <c r="BG362" s="160">
        <f>IF(N362="zákl. prenesená",J362,0)</f>
        <v>0</v>
      </c>
      <c r="BH362" s="160">
        <f>IF(N362="zníž. prenesená",J362,0)</f>
        <v>0</v>
      </c>
      <c r="BI362" s="160">
        <f>IF(N362="nulová",J362,0)</f>
        <v>0</v>
      </c>
      <c r="BJ362" s="18" t="s">
        <v>91</v>
      </c>
      <c r="BK362" s="160">
        <f>ROUND(I362*H362,2)</f>
        <v>0</v>
      </c>
      <c r="BL362" s="18" t="s">
        <v>271</v>
      </c>
      <c r="BM362" s="275" t="s">
        <v>929</v>
      </c>
    </row>
    <row r="363" s="13" customFormat="1">
      <c r="A363" s="13"/>
      <c r="B363" s="276"/>
      <c r="C363" s="277"/>
      <c r="D363" s="278" t="s">
        <v>200</v>
      </c>
      <c r="E363" s="279" t="s">
        <v>1</v>
      </c>
      <c r="F363" s="280" t="s">
        <v>85</v>
      </c>
      <c r="G363" s="277"/>
      <c r="H363" s="281">
        <v>1</v>
      </c>
      <c r="I363" s="282"/>
      <c r="J363" s="277"/>
      <c r="K363" s="277"/>
      <c r="L363" s="283"/>
      <c r="M363" s="284"/>
      <c r="N363" s="285"/>
      <c r="O363" s="285"/>
      <c r="P363" s="285"/>
      <c r="Q363" s="285"/>
      <c r="R363" s="285"/>
      <c r="S363" s="285"/>
      <c r="T363" s="28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87" t="s">
        <v>200</v>
      </c>
      <c r="AU363" s="287" t="s">
        <v>91</v>
      </c>
      <c r="AV363" s="13" t="s">
        <v>91</v>
      </c>
      <c r="AW363" s="13" t="s">
        <v>33</v>
      </c>
      <c r="AX363" s="13" t="s">
        <v>78</v>
      </c>
      <c r="AY363" s="287" t="s">
        <v>191</v>
      </c>
    </row>
    <row r="364" s="14" customFormat="1">
      <c r="A364" s="14"/>
      <c r="B364" s="288"/>
      <c r="C364" s="289"/>
      <c r="D364" s="278" t="s">
        <v>200</v>
      </c>
      <c r="E364" s="290" t="s">
        <v>586</v>
      </c>
      <c r="F364" s="291" t="s">
        <v>204</v>
      </c>
      <c r="G364" s="289"/>
      <c r="H364" s="292">
        <v>1</v>
      </c>
      <c r="I364" s="293"/>
      <c r="J364" s="289"/>
      <c r="K364" s="289"/>
      <c r="L364" s="294"/>
      <c r="M364" s="295"/>
      <c r="N364" s="296"/>
      <c r="O364" s="296"/>
      <c r="P364" s="296"/>
      <c r="Q364" s="296"/>
      <c r="R364" s="296"/>
      <c r="S364" s="296"/>
      <c r="T364" s="29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98" t="s">
        <v>200</v>
      </c>
      <c r="AU364" s="298" t="s">
        <v>91</v>
      </c>
      <c r="AV364" s="14" t="s">
        <v>121</v>
      </c>
      <c r="AW364" s="14" t="s">
        <v>33</v>
      </c>
      <c r="AX364" s="14" t="s">
        <v>85</v>
      </c>
      <c r="AY364" s="298" t="s">
        <v>191</v>
      </c>
    </row>
    <row r="365" s="2" customFormat="1" ht="24.15" customHeight="1">
      <c r="A365" s="41"/>
      <c r="B365" s="42"/>
      <c r="C365" s="263" t="s">
        <v>930</v>
      </c>
      <c r="D365" s="263" t="s">
        <v>194</v>
      </c>
      <c r="E365" s="264" t="s">
        <v>284</v>
      </c>
      <c r="F365" s="265" t="s">
        <v>285</v>
      </c>
      <c r="G365" s="266" t="s">
        <v>231</v>
      </c>
      <c r="H365" s="267">
        <v>1</v>
      </c>
      <c r="I365" s="268"/>
      <c r="J365" s="269">
        <f>ROUND(I365*H365,2)</f>
        <v>0</v>
      </c>
      <c r="K365" s="270"/>
      <c r="L365" s="44"/>
      <c r="M365" s="271" t="s">
        <v>1</v>
      </c>
      <c r="N365" s="272" t="s">
        <v>44</v>
      </c>
      <c r="O365" s="100"/>
      <c r="P365" s="273">
        <f>O365*H365</f>
        <v>0</v>
      </c>
      <c r="Q365" s="273">
        <v>0.00015096000000000001</v>
      </c>
      <c r="R365" s="273">
        <f>Q365*H365</f>
        <v>0.00015096000000000001</v>
      </c>
      <c r="S365" s="273">
        <v>0</v>
      </c>
      <c r="T365" s="274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75" t="s">
        <v>271</v>
      </c>
      <c r="AT365" s="275" t="s">
        <v>194</v>
      </c>
      <c r="AU365" s="275" t="s">
        <v>91</v>
      </c>
      <c r="AY365" s="18" t="s">
        <v>191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8" t="s">
        <v>91</v>
      </c>
      <c r="BK365" s="160">
        <f>ROUND(I365*H365,2)</f>
        <v>0</v>
      </c>
      <c r="BL365" s="18" t="s">
        <v>271</v>
      </c>
      <c r="BM365" s="275" t="s">
        <v>931</v>
      </c>
    </row>
    <row r="366" s="2" customFormat="1" ht="24.15" customHeight="1">
      <c r="A366" s="41"/>
      <c r="B366" s="42"/>
      <c r="C366" s="263" t="s">
        <v>269</v>
      </c>
      <c r="D366" s="263" t="s">
        <v>194</v>
      </c>
      <c r="E366" s="264" t="s">
        <v>288</v>
      </c>
      <c r="F366" s="265" t="s">
        <v>289</v>
      </c>
      <c r="G366" s="266" t="s">
        <v>231</v>
      </c>
      <c r="H366" s="267">
        <v>1</v>
      </c>
      <c r="I366" s="268"/>
      <c r="J366" s="269">
        <f>ROUND(I366*H366,2)</f>
        <v>0</v>
      </c>
      <c r="K366" s="270"/>
      <c r="L366" s="44"/>
      <c r="M366" s="271" t="s">
        <v>1</v>
      </c>
      <c r="N366" s="272" t="s">
        <v>44</v>
      </c>
      <c r="O366" s="100"/>
      <c r="P366" s="273">
        <f>O366*H366</f>
        <v>0</v>
      </c>
      <c r="Q366" s="273">
        <v>0</v>
      </c>
      <c r="R366" s="273">
        <f>Q366*H366</f>
        <v>0</v>
      </c>
      <c r="S366" s="273">
        <v>0</v>
      </c>
      <c r="T366" s="274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75" t="s">
        <v>271</v>
      </c>
      <c r="AT366" s="275" t="s">
        <v>194</v>
      </c>
      <c r="AU366" s="275" t="s">
        <v>91</v>
      </c>
      <c r="AY366" s="18" t="s">
        <v>191</v>
      </c>
      <c r="BE366" s="160">
        <f>IF(N366="základná",J366,0)</f>
        <v>0</v>
      </c>
      <c r="BF366" s="160">
        <f>IF(N366="znížená",J366,0)</f>
        <v>0</v>
      </c>
      <c r="BG366" s="160">
        <f>IF(N366="zákl. prenesená",J366,0)</f>
        <v>0</v>
      </c>
      <c r="BH366" s="160">
        <f>IF(N366="zníž. prenesená",J366,0)</f>
        <v>0</v>
      </c>
      <c r="BI366" s="160">
        <f>IF(N366="nulová",J366,0)</f>
        <v>0</v>
      </c>
      <c r="BJ366" s="18" t="s">
        <v>91</v>
      </c>
      <c r="BK366" s="160">
        <f>ROUND(I366*H366,2)</f>
        <v>0</v>
      </c>
      <c r="BL366" s="18" t="s">
        <v>271</v>
      </c>
      <c r="BM366" s="275" t="s">
        <v>932</v>
      </c>
    </row>
    <row r="367" s="13" customFormat="1">
      <c r="A367" s="13"/>
      <c r="B367" s="276"/>
      <c r="C367" s="277"/>
      <c r="D367" s="278" t="s">
        <v>200</v>
      </c>
      <c r="E367" s="279" t="s">
        <v>1</v>
      </c>
      <c r="F367" s="280" t="s">
        <v>586</v>
      </c>
      <c r="G367" s="277"/>
      <c r="H367" s="281">
        <v>1</v>
      </c>
      <c r="I367" s="282"/>
      <c r="J367" s="277"/>
      <c r="K367" s="277"/>
      <c r="L367" s="283"/>
      <c r="M367" s="284"/>
      <c r="N367" s="285"/>
      <c r="O367" s="285"/>
      <c r="P367" s="285"/>
      <c r="Q367" s="285"/>
      <c r="R367" s="285"/>
      <c r="S367" s="285"/>
      <c r="T367" s="28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87" t="s">
        <v>200</v>
      </c>
      <c r="AU367" s="287" t="s">
        <v>91</v>
      </c>
      <c r="AV367" s="13" t="s">
        <v>91</v>
      </c>
      <c r="AW367" s="13" t="s">
        <v>33</v>
      </c>
      <c r="AX367" s="13" t="s">
        <v>85</v>
      </c>
      <c r="AY367" s="287" t="s">
        <v>191</v>
      </c>
    </row>
    <row r="368" s="2" customFormat="1" ht="33" customHeight="1">
      <c r="A368" s="41"/>
      <c r="B368" s="42"/>
      <c r="C368" s="310" t="s">
        <v>933</v>
      </c>
      <c r="D368" s="310" t="s">
        <v>292</v>
      </c>
      <c r="E368" s="311" t="s">
        <v>293</v>
      </c>
      <c r="F368" s="312" t="s">
        <v>294</v>
      </c>
      <c r="G368" s="313" t="s">
        <v>231</v>
      </c>
      <c r="H368" s="314">
        <v>1</v>
      </c>
      <c r="I368" s="315"/>
      <c r="J368" s="316">
        <f>ROUND(I368*H368,2)</f>
        <v>0</v>
      </c>
      <c r="K368" s="317"/>
      <c r="L368" s="318"/>
      <c r="M368" s="319" t="s">
        <v>1</v>
      </c>
      <c r="N368" s="320" t="s">
        <v>44</v>
      </c>
      <c r="O368" s="100"/>
      <c r="P368" s="273">
        <f>O368*H368</f>
        <v>0</v>
      </c>
      <c r="Q368" s="273">
        <v>0.001</v>
      </c>
      <c r="R368" s="273">
        <f>Q368*H368</f>
        <v>0.001</v>
      </c>
      <c r="S368" s="273">
        <v>0</v>
      </c>
      <c r="T368" s="274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75" t="s">
        <v>295</v>
      </c>
      <c r="AT368" s="275" t="s">
        <v>292</v>
      </c>
      <c r="AU368" s="275" t="s">
        <v>91</v>
      </c>
      <c r="AY368" s="18" t="s">
        <v>191</v>
      </c>
      <c r="BE368" s="160">
        <f>IF(N368="základná",J368,0)</f>
        <v>0</v>
      </c>
      <c r="BF368" s="160">
        <f>IF(N368="znížená",J368,0)</f>
        <v>0</v>
      </c>
      <c r="BG368" s="160">
        <f>IF(N368="zákl. prenesená",J368,0)</f>
        <v>0</v>
      </c>
      <c r="BH368" s="160">
        <f>IF(N368="zníž. prenesená",J368,0)</f>
        <v>0</v>
      </c>
      <c r="BI368" s="160">
        <f>IF(N368="nulová",J368,0)</f>
        <v>0</v>
      </c>
      <c r="BJ368" s="18" t="s">
        <v>91</v>
      </c>
      <c r="BK368" s="160">
        <f>ROUND(I368*H368,2)</f>
        <v>0</v>
      </c>
      <c r="BL368" s="18" t="s">
        <v>271</v>
      </c>
      <c r="BM368" s="275" t="s">
        <v>934</v>
      </c>
    </row>
    <row r="369" s="2" customFormat="1" ht="24.15" customHeight="1">
      <c r="A369" s="41"/>
      <c r="B369" s="42"/>
      <c r="C369" s="263" t="s">
        <v>935</v>
      </c>
      <c r="D369" s="263" t="s">
        <v>194</v>
      </c>
      <c r="E369" s="264" t="s">
        <v>298</v>
      </c>
      <c r="F369" s="265" t="s">
        <v>299</v>
      </c>
      <c r="G369" s="266" t="s">
        <v>231</v>
      </c>
      <c r="H369" s="267">
        <v>2</v>
      </c>
      <c r="I369" s="268"/>
      <c r="J369" s="269">
        <f>ROUND(I369*H369,2)</f>
        <v>0</v>
      </c>
      <c r="K369" s="270"/>
      <c r="L369" s="44"/>
      <c r="M369" s="271" t="s">
        <v>1</v>
      </c>
      <c r="N369" s="272" t="s">
        <v>44</v>
      </c>
      <c r="O369" s="100"/>
      <c r="P369" s="273">
        <f>O369*H369</f>
        <v>0</v>
      </c>
      <c r="Q369" s="273">
        <v>0.00048996</v>
      </c>
      <c r="R369" s="273">
        <f>Q369*H369</f>
        <v>0.00097992000000000001</v>
      </c>
      <c r="S369" s="273">
        <v>0</v>
      </c>
      <c r="T369" s="274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75" t="s">
        <v>271</v>
      </c>
      <c r="AT369" s="275" t="s">
        <v>194</v>
      </c>
      <c r="AU369" s="275" t="s">
        <v>91</v>
      </c>
      <c r="AY369" s="18" t="s">
        <v>191</v>
      </c>
      <c r="BE369" s="160">
        <f>IF(N369="základná",J369,0)</f>
        <v>0</v>
      </c>
      <c r="BF369" s="160">
        <f>IF(N369="znížená",J369,0)</f>
        <v>0</v>
      </c>
      <c r="BG369" s="160">
        <f>IF(N369="zákl. prenesená",J369,0)</f>
        <v>0</v>
      </c>
      <c r="BH369" s="160">
        <f>IF(N369="zníž. prenesená",J369,0)</f>
        <v>0</v>
      </c>
      <c r="BI369" s="160">
        <f>IF(N369="nulová",J369,0)</f>
        <v>0</v>
      </c>
      <c r="BJ369" s="18" t="s">
        <v>91</v>
      </c>
      <c r="BK369" s="160">
        <f>ROUND(I369*H369,2)</f>
        <v>0</v>
      </c>
      <c r="BL369" s="18" t="s">
        <v>271</v>
      </c>
      <c r="BM369" s="275" t="s">
        <v>936</v>
      </c>
    </row>
    <row r="370" s="2" customFormat="1" ht="21.75" customHeight="1">
      <c r="A370" s="41"/>
      <c r="B370" s="42"/>
      <c r="C370" s="263" t="s">
        <v>937</v>
      </c>
      <c r="D370" s="263" t="s">
        <v>194</v>
      </c>
      <c r="E370" s="264" t="s">
        <v>938</v>
      </c>
      <c r="F370" s="265" t="s">
        <v>303</v>
      </c>
      <c r="G370" s="266" t="s">
        <v>304</v>
      </c>
      <c r="H370" s="267"/>
      <c r="I370" s="268"/>
      <c r="J370" s="269">
        <f>ROUND(I370*H370,2)</f>
        <v>0</v>
      </c>
      <c r="K370" s="270"/>
      <c r="L370" s="44"/>
      <c r="M370" s="271" t="s">
        <v>1</v>
      </c>
      <c r="N370" s="272" t="s">
        <v>44</v>
      </c>
      <c r="O370" s="100"/>
      <c r="P370" s="273">
        <f>O370*H370</f>
        <v>0</v>
      </c>
      <c r="Q370" s="273">
        <v>0</v>
      </c>
      <c r="R370" s="273">
        <f>Q370*H370</f>
        <v>0</v>
      </c>
      <c r="S370" s="273">
        <v>0</v>
      </c>
      <c r="T370" s="274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75" t="s">
        <v>271</v>
      </c>
      <c r="AT370" s="275" t="s">
        <v>194</v>
      </c>
      <c r="AU370" s="275" t="s">
        <v>91</v>
      </c>
      <c r="AY370" s="18" t="s">
        <v>191</v>
      </c>
      <c r="BE370" s="160">
        <f>IF(N370="základná",J370,0)</f>
        <v>0</v>
      </c>
      <c r="BF370" s="160">
        <f>IF(N370="znížená",J370,0)</f>
        <v>0</v>
      </c>
      <c r="BG370" s="160">
        <f>IF(N370="zákl. prenesená",J370,0)</f>
        <v>0</v>
      </c>
      <c r="BH370" s="160">
        <f>IF(N370="zníž. prenesená",J370,0)</f>
        <v>0</v>
      </c>
      <c r="BI370" s="160">
        <f>IF(N370="nulová",J370,0)</f>
        <v>0</v>
      </c>
      <c r="BJ370" s="18" t="s">
        <v>91</v>
      </c>
      <c r="BK370" s="160">
        <f>ROUND(I370*H370,2)</f>
        <v>0</v>
      </c>
      <c r="BL370" s="18" t="s">
        <v>271</v>
      </c>
      <c r="BM370" s="275" t="s">
        <v>939</v>
      </c>
    </row>
    <row r="371" s="12" customFormat="1" ht="22.8" customHeight="1">
      <c r="A371" s="12"/>
      <c r="B371" s="248"/>
      <c r="C371" s="249"/>
      <c r="D371" s="250" t="s">
        <v>77</v>
      </c>
      <c r="E371" s="261" t="s">
        <v>306</v>
      </c>
      <c r="F371" s="261" t="s">
        <v>307</v>
      </c>
      <c r="G371" s="249"/>
      <c r="H371" s="249"/>
      <c r="I371" s="252"/>
      <c r="J371" s="262">
        <f>BK371</f>
        <v>0</v>
      </c>
      <c r="K371" s="249"/>
      <c r="L371" s="253"/>
      <c r="M371" s="254"/>
      <c r="N371" s="255"/>
      <c r="O371" s="255"/>
      <c r="P371" s="256">
        <f>SUM(P372:P375)</f>
        <v>0</v>
      </c>
      <c r="Q371" s="255"/>
      <c r="R371" s="256">
        <f>SUM(R372:R375)</f>
        <v>0.001867</v>
      </c>
      <c r="S371" s="255"/>
      <c r="T371" s="257">
        <f>SUM(T372:T375)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58" t="s">
        <v>91</v>
      </c>
      <c r="AT371" s="259" t="s">
        <v>77</v>
      </c>
      <c r="AU371" s="259" t="s">
        <v>85</v>
      </c>
      <c r="AY371" s="258" t="s">
        <v>191</v>
      </c>
      <c r="BK371" s="260">
        <f>SUM(BK372:BK375)</f>
        <v>0</v>
      </c>
    </row>
    <row r="372" s="2" customFormat="1" ht="37.8" customHeight="1">
      <c r="A372" s="41"/>
      <c r="B372" s="42"/>
      <c r="C372" s="263" t="s">
        <v>940</v>
      </c>
      <c r="D372" s="263" t="s">
        <v>194</v>
      </c>
      <c r="E372" s="264" t="s">
        <v>308</v>
      </c>
      <c r="F372" s="265" t="s">
        <v>309</v>
      </c>
      <c r="G372" s="266" t="s">
        <v>231</v>
      </c>
      <c r="H372" s="267">
        <v>1</v>
      </c>
      <c r="I372" s="268"/>
      <c r="J372" s="269">
        <f>ROUND(I372*H372,2)</f>
        <v>0</v>
      </c>
      <c r="K372" s="270"/>
      <c r="L372" s="44"/>
      <c r="M372" s="271" t="s">
        <v>1</v>
      </c>
      <c r="N372" s="272" t="s">
        <v>44</v>
      </c>
      <c r="O372" s="100"/>
      <c r="P372" s="273">
        <f>O372*H372</f>
        <v>0</v>
      </c>
      <c r="Q372" s="273">
        <v>0.001867</v>
      </c>
      <c r="R372" s="273">
        <f>Q372*H372</f>
        <v>0.001867</v>
      </c>
      <c r="S372" s="273">
        <v>0</v>
      </c>
      <c r="T372" s="274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75" t="s">
        <v>271</v>
      </c>
      <c r="AT372" s="275" t="s">
        <v>194</v>
      </c>
      <c r="AU372" s="275" t="s">
        <v>91</v>
      </c>
      <c r="AY372" s="18" t="s">
        <v>191</v>
      </c>
      <c r="BE372" s="160">
        <f>IF(N372="základná",J372,0)</f>
        <v>0</v>
      </c>
      <c r="BF372" s="160">
        <f>IF(N372="znížená",J372,0)</f>
        <v>0</v>
      </c>
      <c r="BG372" s="160">
        <f>IF(N372="zákl. prenesená",J372,0)</f>
        <v>0</v>
      </c>
      <c r="BH372" s="160">
        <f>IF(N372="zníž. prenesená",J372,0)</f>
        <v>0</v>
      </c>
      <c r="BI372" s="160">
        <f>IF(N372="nulová",J372,0)</f>
        <v>0</v>
      </c>
      <c r="BJ372" s="18" t="s">
        <v>91</v>
      </c>
      <c r="BK372" s="160">
        <f>ROUND(I372*H372,2)</f>
        <v>0</v>
      </c>
      <c r="BL372" s="18" t="s">
        <v>271</v>
      </c>
      <c r="BM372" s="275" t="s">
        <v>941</v>
      </c>
    </row>
    <row r="373" s="2" customFormat="1" ht="24.15" customHeight="1">
      <c r="A373" s="41"/>
      <c r="B373" s="42"/>
      <c r="C373" s="263" t="s">
        <v>942</v>
      </c>
      <c r="D373" s="263" t="s">
        <v>194</v>
      </c>
      <c r="E373" s="264" t="s">
        <v>312</v>
      </c>
      <c r="F373" s="265" t="s">
        <v>313</v>
      </c>
      <c r="G373" s="266" t="s">
        <v>197</v>
      </c>
      <c r="H373" s="267">
        <v>1</v>
      </c>
      <c r="I373" s="268"/>
      <c r="J373" s="269">
        <f>ROUND(I373*H373,2)</f>
        <v>0</v>
      </c>
      <c r="K373" s="270"/>
      <c r="L373" s="44"/>
      <c r="M373" s="271" t="s">
        <v>1</v>
      </c>
      <c r="N373" s="272" t="s">
        <v>44</v>
      </c>
      <c r="O373" s="100"/>
      <c r="P373" s="273">
        <f>O373*H373</f>
        <v>0</v>
      </c>
      <c r="Q373" s="273">
        <v>0</v>
      </c>
      <c r="R373" s="273">
        <f>Q373*H373</f>
        <v>0</v>
      </c>
      <c r="S373" s="273">
        <v>0</v>
      </c>
      <c r="T373" s="274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75" t="s">
        <v>271</v>
      </c>
      <c r="AT373" s="275" t="s">
        <v>194</v>
      </c>
      <c r="AU373" s="275" t="s">
        <v>91</v>
      </c>
      <c r="AY373" s="18" t="s">
        <v>191</v>
      </c>
      <c r="BE373" s="160">
        <f>IF(N373="základná",J373,0)</f>
        <v>0</v>
      </c>
      <c r="BF373" s="160">
        <f>IF(N373="znížená",J373,0)</f>
        <v>0</v>
      </c>
      <c r="BG373" s="160">
        <f>IF(N373="zákl. prenesená",J373,0)</f>
        <v>0</v>
      </c>
      <c r="BH373" s="160">
        <f>IF(N373="zníž. prenesená",J373,0)</f>
        <v>0</v>
      </c>
      <c r="BI373" s="160">
        <f>IF(N373="nulová",J373,0)</f>
        <v>0</v>
      </c>
      <c r="BJ373" s="18" t="s">
        <v>91</v>
      </c>
      <c r="BK373" s="160">
        <f>ROUND(I373*H373,2)</f>
        <v>0</v>
      </c>
      <c r="BL373" s="18" t="s">
        <v>271</v>
      </c>
      <c r="BM373" s="275" t="s">
        <v>943</v>
      </c>
    </row>
    <row r="374" s="2" customFormat="1" ht="24.15" customHeight="1">
      <c r="A374" s="41"/>
      <c r="B374" s="42"/>
      <c r="C374" s="263" t="s">
        <v>944</v>
      </c>
      <c r="D374" s="263" t="s">
        <v>194</v>
      </c>
      <c r="E374" s="264" t="s">
        <v>316</v>
      </c>
      <c r="F374" s="265" t="s">
        <v>317</v>
      </c>
      <c r="G374" s="266" t="s">
        <v>197</v>
      </c>
      <c r="H374" s="267">
        <v>1</v>
      </c>
      <c r="I374" s="268"/>
      <c r="J374" s="269">
        <f>ROUND(I374*H374,2)</f>
        <v>0</v>
      </c>
      <c r="K374" s="270"/>
      <c r="L374" s="44"/>
      <c r="M374" s="271" t="s">
        <v>1</v>
      </c>
      <c r="N374" s="272" t="s">
        <v>44</v>
      </c>
      <c r="O374" s="100"/>
      <c r="P374" s="273">
        <f>O374*H374</f>
        <v>0</v>
      </c>
      <c r="Q374" s="273">
        <v>0</v>
      </c>
      <c r="R374" s="273">
        <f>Q374*H374</f>
        <v>0</v>
      </c>
      <c r="S374" s="273">
        <v>0</v>
      </c>
      <c r="T374" s="274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75" t="s">
        <v>271</v>
      </c>
      <c r="AT374" s="275" t="s">
        <v>194</v>
      </c>
      <c r="AU374" s="275" t="s">
        <v>91</v>
      </c>
      <c r="AY374" s="18" t="s">
        <v>191</v>
      </c>
      <c r="BE374" s="160">
        <f>IF(N374="základná",J374,0)</f>
        <v>0</v>
      </c>
      <c r="BF374" s="160">
        <f>IF(N374="znížená",J374,0)</f>
        <v>0</v>
      </c>
      <c r="BG374" s="160">
        <f>IF(N374="zákl. prenesená",J374,0)</f>
        <v>0</v>
      </c>
      <c r="BH374" s="160">
        <f>IF(N374="zníž. prenesená",J374,0)</f>
        <v>0</v>
      </c>
      <c r="BI374" s="160">
        <f>IF(N374="nulová",J374,0)</f>
        <v>0</v>
      </c>
      <c r="BJ374" s="18" t="s">
        <v>91</v>
      </c>
      <c r="BK374" s="160">
        <f>ROUND(I374*H374,2)</f>
        <v>0</v>
      </c>
      <c r="BL374" s="18" t="s">
        <v>271</v>
      </c>
      <c r="BM374" s="275" t="s">
        <v>945</v>
      </c>
    </row>
    <row r="375" s="2" customFormat="1" ht="24.15" customHeight="1">
      <c r="A375" s="41"/>
      <c r="B375" s="42"/>
      <c r="C375" s="263" t="s">
        <v>946</v>
      </c>
      <c r="D375" s="263" t="s">
        <v>194</v>
      </c>
      <c r="E375" s="264" t="s">
        <v>947</v>
      </c>
      <c r="F375" s="265" t="s">
        <v>321</v>
      </c>
      <c r="G375" s="266" t="s">
        <v>304</v>
      </c>
      <c r="H375" s="267"/>
      <c r="I375" s="268"/>
      <c r="J375" s="269">
        <f>ROUND(I375*H375,2)</f>
        <v>0</v>
      </c>
      <c r="K375" s="270"/>
      <c r="L375" s="44"/>
      <c r="M375" s="271" t="s">
        <v>1</v>
      </c>
      <c r="N375" s="272" t="s">
        <v>44</v>
      </c>
      <c r="O375" s="100"/>
      <c r="P375" s="273">
        <f>O375*H375</f>
        <v>0</v>
      </c>
      <c r="Q375" s="273">
        <v>0</v>
      </c>
      <c r="R375" s="273">
        <f>Q375*H375</f>
        <v>0</v>
      </c>
      <c r="S375" s="273">
        <v>0</v>
      </c>
      <c r="T375" s="274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75" t="s">
        <v>271</v>
      </c>
      <c r="AT375" s="275" t="s">
        <v>194</v>
      </c>
      <c r="AU375" s="275" t="s">
        <v>91</v>
      </c>
      <c r="AY375" s="18" t="s">
        <v>191</v>
      </c>
      <c r="BE375" s="160">
        <f>IF(N375="základná",J375,0)</f>
        <v>0</v>
      </c>
      <c r="BF375" s="160">
        <f>IF(N375="znížená",J375,0)</f>
        <v>0</v>
      </c>
      <c r="BG375" s="160">
        <f>IF(N375="zákl. prenesená",J375,0)</f>
        <v>0</v>
      </c>
      <c r="BH375" s="160">
        <f>IF(N375="zníž. prenesená",J375,0)</f>
        <v>0</v>
      </c>
      <c r="BI375" s="160">
        <f>IF(N375="nulová",J375,0)</f>
        <v>0</v>
      </c>
      <c r="BJ375" s="18" t="s">
        <v>91</v>
      </c>
      <c r="BK375" s="160">
        <f>ROUND(I375*H375,2)</f>
        <v>0</v>
      </c>
      <c r="BL375" s="18" t="s">
        <v>271</v>
      </c>
      <c r="BM375" s="275" t="s">
        <v>948</v>
      </c>
    </row>
    <row r="376" s="12" customFormat="1" ht="22.8" customHeight="1">
      <c r="A376" s="12"/>
      <c r="B376" s="248"/>
      <c r="C376" s="249"/>
      <c r="D376" s="250" t="s">
        <v>77</v>
      </c>
      <c r="E376" s="261" t="s">
        <v>323</v>
      </c>
      <c r="F376" s="261" t="s">
        <v>324</v>
      </c>
      <c r="G376" s="249"/>
      <c r="H376" s="249"/>
      <c r="I376" s="252"/>
      <c r="J376" s="262">
        <f>BK376</f>
        <v>0</v>
      </c>
      <c r="K376" s="249"/>
      <c r="L376" s="253"/>
      <c r="M376" s="254"/>
      <c r="N376" s="255"/>
      <c r="O376" s="255"/>
      <c r="P376" s="256">
        <f>SUM(P377:P385)</f>
        <v>0</v>
      </c>
      <c r="Q376" s="255"/>
      <c r="R376" s="256">
        <f>SUM(R377:R385)</f>
        <v>0.16972008</v>
      </c>
      <c r="S376" s="255"/>
      <c r="T376" s="257">
        <f>SUM(T377:T385)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58" t="s">
        <v>91</v>
      </c>
      <c r="AT376" s="259" t="s">
        <v>77</v>
      </c>
      <c r="AU376" s="259" t="s">
        <v>85</v>
      </c>
      <c r="AY376" s="258" t="s">
        <v>191</v>
      </c>
      <c r="BK376" s="260">
        <f>SUM(BK377:BK385)</f>
        <v>0</v>
      </c>
    </row>
    <row r="377" s="2" customFormat="1" ht="37.8" customHeight="1">
      <c r="A377" s="41"/>
      <c r="B377" s="42"/>
      <c r="C377" s="263" t="s">
        <v>949</v>
      </c>
      <c r="D377" s="263" t="s">
        <v>194</v>
      </c>
      <c r="E377" s="264" t="s">
        <v>346</v>
      </c>
      <c r="F377" s="265" t="s">
        <v>347</v>
      </c>
      <c r="G377" s="266" t="s">
        <v>197</v>
      </c>
      <c r="H377" s="267">
        <v>8.8360000000000003</v>
      </c>
      <c r="I377" s="268"/>
      <c r="J377" s="269">
        <f>ROUND(I377*H377,2)</f>
        <v>0</v>
      </c>
      <c r="K377" s="270"/>
      <c r="L377" s="44"/>
      <c r="M377" s="271" t="s">
        <v>1</v>
      </c>
      <c r="N377" s="272" t="s">
        <v>44</v>
      </c>
      <c r="O377" s="100"/>
      <c r="P377" s="273">
        <f>O377*H377</f>
        <v>0</v>
      </c>
      <c r="Q377" s="273">
        <v>0.01128</v>
      </c>
      <c r="R377" s="273">
        <f>Q377*H377</f>
        <v>0.099670080000000008</v>
      </c>
      <c r="S377" s="273">
        <v>0</v>
      </c>
      <c r="T377" s="274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75" t="s">
        <v>271</v>
      </c>
      <c r="AT377" s="275" t="s">
        <v>194</v>
      </c>
      <c r="AU377" s="275" t="s">
        <v>91</v>
      </c>
      <c r="AY377" s="18" t="s">
        <v>191</v>
      </c>
      <c r="BE377" s="160">
        <f>IF(N377="základná",J377,0)</f>
        <v>0</v>
      </c>
      <c r="BF377" s="160">
        <f>IF(N377="znížená",J377,0)</f>
        <v>0</v>
      </c>
      <c r="BG377" s="160">
        <f>IF(N377="zákl. prenesená",J377,0)</f>
        <v>0</v>
      </c>
      <c r="BH377" s="160">
        <f>IF(N377="zníž. prenesená",J377,0)</f>
        <v>0</v>
      </c>
      <c r="BI377" s="160">
        <f>IF(N377="nulová",J377,0)</f>
        <v>0</v>
      </c>
      <c r="BJ377" s="18" t="s">
        <v>91</v>
      </c>
      <c r="BK377" s="160">
        <f>ROUND(I377*H377,2)</f>
        <v>0</v>
      </c>
      <c r="BL377" s="18" t="s">
        <v>271</v>
      </c>
      <c r="BM377" s="275" t="s">
        <v>950</v>
      </c>
    </row>
    <row r="378" s="13" customFormat="1">
      <c r="A378" s="13"/>
      <c r="B378" s="276"/>
      <c r="C378" s="277"/>
      <c r="D378" s="278" t="s">
        <v>200</v>
      </c>
      <c r="E378" s="279" t="s">
        <v>1</v>
      </c>
      <c r="F378" s="280" t="s">
        <v>573</v>
      </c>
      <c r="G378" s="277"/>
      <c r="H378" s="281">
        <v>8.8360000000000003</v>
      </c>
      <c r="I378" s="282"/>
      <c r="J378" s="277"/>
      <c r="K378" s="277"/>
      <c r="L378" s="283"/>
      <c r="M378" s="284"/>
      <c r="N378" s="285"/>
      <c r="O378" s="285"/>
      <c r="P378" s="285"/>
      <c r="Q378" s="285"/>
      <c r="R378" s="285"/>
      <c r="S378" s="285"/>
      <c r="T378" s="28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87" t="s">
        <v>200</v>
      </c>
      <c r="AU378" s="287" t="s">
        <v>91</v>
      </c>
      <c r="AV378" s="13" t="s">
        <v>91</v>
      </c>
      <c r="AW378" s="13" t="s">
        <v>33</v>
      </c>
      <c r="AX378" s="13" t="s">
        <v>78</v>
      </c>
      <c r="AY378" s="287" t="s">
        <v>191</v>
      </c>
    </row>
    <row r="379" s="14" customFormat="1">
      <c r="A379" s="14"/>
      <c r="B379" s="288"/>
      <c r="C379" s="289"/>
      <c r="D379" s="278" t="s">
        <v>200</v>
      </c>
      <c r="E379" s="290" t="s">
        <v>349</v>
      </c>
      <c r="F379" s="291" t="s">
        <v>204</v>
      </c>
      <c r="G379" s="289"/>
      <c r="H379" s="292">
        <v>8.8360000000000003</v>
      </c>
      <c r="I379" s="293"/>
      <c r="J379" s="289"/>
      <c r="K379" s="289"/>
      <c r="L379" s="294"/>
      <c r="M379" s="295"/>
      <c r="N379" s="296"/>
      <c r="O379" s="296"/>
      <c r="P379" s="296"/>
      <c r="Q379" s="296"/>
      <c r="R379" s="296"/>
      <c r="S379" s="296"/>
      <c r="T379" s="29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98" t="s">
        <v>200</v>
      </c>
      <c r="AU379" s="298" t="s">
        <v>91</v>
      </c>
      <c r="AV379" s="14" t="s">
        <v>121</v>
      </c>
      <c r="AW379" s="14" t="s">
        <v>33</v>
      </c>
      <c r="AX379" s="14" t="s">
        <v>85</v>
      </c>
      <c r="AY379" s="298" t="s">
        <v>191</v>
      </c>
    </row>
    <row r="380" s="2" customFormat="1" ht="37.8" customHeight="1">
      <c r="A380" s="41"/>
      <c r="B380" s="42"/>
      <c r="C380" s="263" t="s">
        <v>951</v>
      </c>
      <c r="D380" s="263" t="s">
        <v>194</v>
      </c>
      <c r="E380" s="264" t="s">
        <v>952</v>
      </c>
      <c r="F380" s="265" t="s">
        <v>953</v>
      </c>
      <c r="G380" s="266" t="s">
        <v>393</v>
      </c>
      <c r="H380" s="267">
        <v>6</v>
      </c>
      <c r="I380" s="268"/>
      <c r="J380" s="269">
        <f>ROUND(I380*H380,2)</f>
        <v>0</v>
      </c>
      <c r="K380" s="270"/>
      <c r="L380" s="44"/>
      <c r="M380" s="271" t="s">
        <v>1</v>
      </c>
      <c r="N380" s="272" t="s">
        <v>44</v>
      </c>
      <c r="O380" s="100"/>
      <c r="P380" s="273">
        <f>O380*H380</f>
        <v>0</v>
      </c>
      <c r="Q380" s="273">
        <v>0.00191</v>
      </c>
      <c r="R380" s="273">
        <f>Q380*H380</f>
        <v>0.01146</v>
      </c>
      <c r="S380" s="273">
        <v>0</v>
      </c>
      <c r="T380" s="274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75" t="s">
        <v>271</v>
      </c>
      <c r="AT380" s="275" t="s">
        <v>194</v>
      </c>
      <c r="AU380" s="275" t="s">
        <v>91</v>
      </c>
      <c r="AY380" s="18" t="s">
        <v>191</v>
      </c>
      <c r="BE380" s="160">
        <f>IF(N380="základná",J380,0)</f>
        <v>0</v>
      </c>
      <c r="BF380" s="160">
        <f>IF(N380="znížená",J380,0)</f>
        <v>0</v>
      </c>
      <c r="BG380" s="160">
        <f>IF(N380="zákl. prenesená",J380,0)</f>
        <v>0</v>
      </c>
      <c r="BH380" s="160">
        <f>IF(N380="zníž. prenesená",J380,0)</f>
        <v>0</v>
      </c>
      <c r="BI380" s="160">
        <f>IF(N380="nulová",J380,0)</f>
        <v>0</v>
      </c>
      <c r="BJ380" s="18" t="s">
        <v>91</v>
      </c>
      <c r="BK380" s="160">
        <f>ROUND(I380*H380,2)</f>
        <v>0</v>
      </c>
      <c r="BL380" s="18" t="s">
        <v>271</v>
      </c>
      <c r="BM380" s="275" t="s">
        <v>954</v>
      </c>
    </row>
    <row r="381" s="13" customFormat="1">
      <c r="A381" s="13"/>
      <c r="B381" s="276"/>
      <c r="C381" s="277"/>
      <c r="D381" s="278" t="s">
        <v>200</v>
      </c>
      <c r="E381" s="279" t="s">
        <v>1</v>
      </c>
      <c r="F381" s="280" t="s">
        <v>955</v>
      </c>
      <c r="G381" s="277"/>
      <c r="H381" s="281">
        <v>6</v>
      </c>
      <c r="I381" s="282"/>
      <c r="J381" s="277"/>
      <c r="K381" s="277"/>
      <c r="L381" s="283"/>
      <c r="M381" s="284"/>
      <c r="N381" s="285"/>
      <c r="O381" s="285"/>
      <c r="P381" s="285"/>
      <c r="Q381" s="285"/>
      <c r="R381" s="285"/>
      <c r="S381" s="285"/>
      <c r="T381" s="28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87" t="s">
        <v>200</v>
      </c>
      <c r="AU381" s="287" t="s">
        <v>91</v>
      </c>
      <c r="AV381" s="13" t="s">
        <v>91</v>
      </c>
      <c r="AW381" s="13" t="s">
        <v>33</v>
      </c>
      <c r="AX381" s="13" t="s">
        <v>78</v>
      </c>
      <c r="AY381" s="287" t="s">
        <v>191</v>
      </c>
    </row>
    <row r="382" s="14" customFormat="1">
      <c r="A382" s="14"/>
      <c r="B382" s="288"/>
      <c r="C382" s="289"/>
      <c r="D382" s="278" t="s">
        <v>200</v>
      </c>
      <c r="E382" s="290" t="s">
        <v>1</v>
      </c>
      <c r="F382" s="291" t="s">
        <v>204</v>
      </c>
      <c r="G382" s="289"/>
      <c r="H382" s="292">
        <v>6</v>
      </c>
      <c r="I382" s="293"/>
      <c r="J382" s="289"/>
      <c r="K382" s="289"/>
      <c r="L382" s="294"/>
      <c r="M382" s="295"/>
      <c r="N382" s="296"/>
      <c r="O382" s="296"/>
      <c r="P382" s="296"/>
      <c r="Q382" s="296"/>
      <c r="R382" s="296"/>
      <c r="S382" s="296"/>
      <c r="T382" s="29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98" t="s">
        <v>200</v>
      </c>
      <c r="AU382" s="298" t="s">
        <v>91</v>
      </c>
      <c r="AV382" s="14" t="s">
        <v>121</v>
      </c>
      <c r="AW382" s="14" t="s">
        <v>33</v>
      </c>
      <c r="AX382" s="14" t="s">
        <v>85</v>
      </c>
      <c r="AY382" s="298" t="s">
        <v>191</v>
      </c>
    </row>
    <row r="383" s="2" customFormat="1" ht="21.75" customHeight="1">
      <c r="A383" s="41"/>
      <c r="B383" s="42"/>
      <c r="C383" s="310" t="s">
        <v>956</v>
      </c>
      <c r="D383" s="310" t="s">
        <v>292</v>
      </c>
      <c r="E383" s="311" t="s">
        <v>957</v>
      </c>
      <c r="F383" s="312" t="s">
        <v>958</v>
      </c>
      <c r="G383" s="313" t="s">
        <v>197</v>
      </c>
      <c r="H383" s="314">
        <v>6.2999999999999998</v>
      </c>
      <c r="I383" s="315"/>
      <c r="J383" s="316">
        <f>ROUND(I383*H383,2)</f>
        <v>0</v>
      </c>
      <c r="K383" s="317"/>
      <c r="L383" s="318"/>
      <c r="M383" s="319" t="s">
        <v>1</v>
      </c>
      <c r="N383" s="320" t="s">
        <v>44</v>
      </c>
      <c r="O383" s="100"/>
      <c r="P383" s="273">
        <f>O383*H383</f>
        <v>0</v>
      </c>
      <c r="Q383" s="273">
        <v>0.0092999999999999992</v>
      </c>
      <c r="R383" s="273">
        <f>Q383*H383</f>
        <v>0.058589999999999996</v>
      </c>
      <c r="S383" s="273">
        <v>0</v>
      </c>
      <c r="T383" s="274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75" t="s">
        <v>295</v>
      </c>
      <c r="AT383" s="275" t="s">
        <v>292</v>
      </c>
      <c r="AU383" s="275" t="s">
        <v>91</v>
      </c>
      <c r="AY383" s="18" t="s">
        <v>191</v>
      </c>
      <c r="BE383" s="160">
        <f>IF(N383="základná",J383,0)</f>
        <v>0</v>
      </c>
      <c r="BF383" s="160">
        <f>IF(N383="znížená",J383,0)</f>
        <v>0</v>
      </c>
      <c r="BG383" s="160">
        <f>IF(N383="zákl. prenesená",J383,0)</f>
        <v>0</v>
      </c>
      <c r="BH383" s="160">
        <f>IF(N383="zníž. prenesená",J383,0)</f>
        <v>0</v>
      </c>
      <c r="BI383" s="160">
        <f>IF(N383="nulová",J383,0)</f>
        <v>0</v>
      </c>
      <c r="BJ383" s="18" t="s">
        <v>91</v>
      </c>
      <c r="BK383" s="160">
        <f>ROUND(I383*H383,2)</f>
        <v>0</v>
      </c>
      <c r="BL383" s="18" t="s">
        <v>271</v>
      </c>
      <c r="BM383" s="275" t="s">
        <v>959</v>
      </c>
    </row>
    <row r="384" s="13" customFormat="1">
      <c r="A384" s="13"/>
      <c r="B384" s="276"/>
      <c r="C384" s="277"/>
      <c r="D384" s="278" t="s">
        <v>200</v>
      </c>
      <c r="E384" s="277"/>
      <c r="F384" s="280" t="s">
        <v>960</v>
      </c>
      <c r="G384" s="277"/>
      <c r="H384" s="281">
        <v>6.2999999999999998</v>
      </c>
      <c r="I384" s="282"/>
      <c r="J384" s="277"/>
      <c r="K384" s="277"/>
      <c r="L384" s="283"/>
      <c r="M384" s="284"/>
      <c r="N384" s="285"/>
      <c r="O384" s="285"/>
      <c r="P384" s="285"/>
      <c r="Q384" s="285"/>
      <c r="R384" s="285"/>
      <c r="S384" s="285"/>
      <c r="T384" s="28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87" t="s">
        <v>200</v>
      </c>
      <c r="AU384" s="287" t="s">
        <v>91</v>
      </c>
      <c r="AV384" s="13" t="s">
        <v>91</v>
      </c>
      <c r="AW384" s="13" t="s">
        <v>4</v>
      </c>
      <c r="AX384" s="13" t="s">
        <v>85</v>
      </c>
      <c r="AY384" s="287" t="s">
        <v>191</v>
      </c>
    </row>
    <row r="385" s="2" customFormat="1" ht="21.75" customHeight="1">
      <c r="A385" s="41"/>
      <c r="B385" s="42"/>
      <c r="C385" s="263" t="s">
        <v>961</v>
      </c>
      <c r="D385" s="263" t="s">
        <v>194</v>
      </c>
      <c r="E385" s="264" t="s">
        <v>350</v>
      </c>
      <c r="F385" s="265" t="s">
        <v>351</v>
      </c>
      <c r="G385" s="266" t="s">
        <v>304</v>
      </c>
      <c r="H385" s="267"/>
      <c r="I385" s="268"/>
      <c r="J385" s="269">
        <f>ROUND(I385*H385,2)</f>
        <v>0</v>
      </c>
      <c r="K385" s="270"/>
      <c r="L385" s="44"/>
      <c r="M385" s="271" t="s">
        <v>1</v>
      </c>
      <c r="N385" s="272" t="s">
        <v>44</v>
      </c>
      <c r="O385" s="100"/>
      <c r="P385" s="273">
        <f>O385*H385</f>
        <v>0</v>
      </c>
      <c r="Q385" s="273">
        <v>0</v>
      </c>
      <c r="R385" s="273">
        <f>Q385*H385</f>
        <v>0</v>
      </c>
      <c r="S385" s="273">
        <v>0</v>
      </c>
      <c r="T385" s="274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75" t="s">
        <v>271</v>
      </c>
      <c r="AT385" s="275" t="s">
        <v>194</v>
      </c>
      <c r="AU385" s="275" t="s">
        <v>91</v>
      </c>
      <c r="AY385" s="18" t="s">
        <v>191</v>
      </c>
      <c r="BE385" s="160">
        <f>IF(N385="základná",J385,0)</f>
        <v>0</v>
      </c>
      <c r="BF385" s="160">
        <f>IF(N385="znížená",J385,0)</f>
        <v>0</v>
      </c>
      <c r="BG385" s="160">
        <f>IF(N385="zákl. prenesená",J385,0)</f>
        <v>0</v>
      </c>
      <c r="BH385" s="160">
        <f>IF(N385="zníž. prenesená",J385,0)</f>
        <v>0</v>
      </c>
      <c r="BI385" s="160">
        <f>IF(N385="nulová",J385,0)</f>
        <v>0</v>
      </c>
      <c r="BJ385" s="18" t="s">
        <v>91</v>
      </c>
      <c r="BK385" s="160">
        <f>ROUND(I385*H385,2)</f>
        <v>0</v>
      </c>
      <c r="BL385" s="18" t="s">
        <v>271</v>
      </c>
      <c r="BM385" s="275" t="s">
        <v>962</v>
      </c>
    </row>
    <row r="386" s="12" customFormat="1" ht="22.8" customHeight="1">
      <c r="A386" s="12"/>
      <c r="B386" s="248"/>
      <c r="C386" s="249"/>
      <c r="D386" s="250" t="s">
        <v>77</v>
      </c>
      <c r="E386" s="261" t="s">
        <v>963</v>
      </c>
      <c r="F386" s="261" t="s">
        <v>964</v>
      </c>
      <c r="G386" s="249"/>
      <c r="H386" s="249"/>
      <c r="I386" s="252"/>
      <c r="J386" s="262">
        <f>BK386</f>
        <v>0</v>
      </c>
      <c r="K386" s="249"/>
      <c r="L386" s="253"/>
      <c r="M386" s="254"/>
      <c r="N386" s="255"/>
      <c r="O386" s="255"/>
      <c r="P386" s="256">
        <f>SUM(P387:P389)</f>
        <v>0</v>
      </c>
      <c r="Q386" s="255"/>
      <c r="R386" s="256">
        <f>SUM(R387:R389)</f>
        <v>0</v>
      </c>
      <c r="S386" s="255"/>
      <c r="T386" s="257">
        <f>SUM(T387:T389)</f>
        <v>0.00085050000000000002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58" t="s">
        <v>91</v>
      </c>
      <c r="AT386" s="259" t="s">
        <v>77</v>
      </c>
      <c r="AU386" s="259" t="s">
        <v>85</v>
      </c>
      <c r="AY386" s="258" t="s">
        <v>191</v>
      </c>
      <c r="BK386" s="260">
        <f>SUM(BK387:BK389)</f>
        <v>0</v>
      </c>
    </row>
    <row r="387" s="2" customFormat="1" ht="24.15" customHeight="1">
      <c r="A387" s="41"/>
      <c r="B387" s="42"/>
      <c r="C387" s="263" t="s">
        <v>965</v>
      </c>
      <c r="D387" s="263" t="s">
        <v>194</v>
      </c>
      <c r="E387" s="264" t="s">
        <v>966</v>
      </c>
      <c r="F387" s="265" t="s">
        <v>967</v>
      </c>
      <c r="G387" s="266" t="s">
        <v>393</v>
      </c>
      <c r="H387" s="267">
        <v>0.63</v>
      </c>
      <c r="I387" s="268"/>
      <c r="J387" s="269">
        <f>ROUND(I387*H387,2)</f>
        <v>0</v>
      </c>
      <c r="K387" s="270"/>
      <c r="L387" s="44"/>
      <c r="M387" s="271" t="s">
        <v>1</v>
      </c>
      <c r="N387" s="272" t="s">
        <v>44</v>
      </c>
      <c r="O387" s="100"/>
      <c r="P387" s="273">
        <f>O387*H387</f>
        <v>0</v>
      </c>
      <c r="Q387" s="273">
        <v>0</v>
      </c>
      <c r="R387" s="273">
        <f>Q387*H387</f>
        <v>0</v>
      </c>
      <c r="S387" s="273">
        <v>0.0013500000000000001</v>
      </c>
      <c r="T387" s="274">
        <f>S387*H387</f>
        <v>0.00085050000000000002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75" t="s">
        <v>271</v>
      </c>
      <c r="AT387" s="275" t="s">
        <v>194</v>
      </c>
      <c r="AU387" s="275" t="s">
        <v>91</v>
      </c>
      <c r="AY387" s="18" t="s">
        <v>191</v>
      </c>
      <c r="BE387" s="160">
        <f>IF(N387="základná",J387,0)</f>
        <v>0</v>
      </c>
      <c r="BF387" s="160">
        <f>IF(N387="znížená",J387,0)</f>
        <v>0</v>
      </c>
      <c r="BG387" s="160">
        <f>IF(N387="zákl. prenesená",J387,0)</f>
        <v>0</v>
      </c>
      <c r="BH387" s="160">
        <f>IF(N387="zníž. prenesená",J387,0)</f>
        <v>0</v>
      </c>
      <c r="BI387" s="160">
        <f>IF(N387="nulová",J387,0)</f>
        <v>0</v>
      </c>
      <c r="BJ387" s="18" t="s">
        <v>91</v>
      </c>
      <c r="BK387" s="160">
        <f>ROUND(I387*H387,2)</f>
        <v>0</v>
      </c>
      <c r="BL387" s="18" t="s">
        <v>271</v>
      </c>
      <c r="BM387" s="275" t="s">
        <v>968</v>
      </c>
    </row>
    <row r="388" s="13" customFormat="1">
      <c r="A388" s="13"/>
      <c r="B388" s="276"/>
      <c r="C388" s="277"/>
      <c r="D388" s="278" t="s">
        <v>200</v>
      </c>
      <c r="E388" s="279" t="s">
        <v>1</v>
      </c>
      <c r="F388" s="280" t="s">
        <v>969</v>
      </c>
      <c r="G388" s="277"/>
      <c r="H388" s="281">
        <v>0.63</v>
      </c>
      <c r="I388" s="282"/>
      <c r="J388" s="277"/>
      <c r="K388" s="277"/>
      <c r="L388" s="283"/>
      <c r="M388" s="284"/>
      <c r="N388" s="285"/>
      <c r="O388" s="285"/>
      <c r="P388" s="285"/>
      <c r="Q388" s="285"/>
      <c r="R388" s="285"/>
      <c r="S388" s="285"/>
      <c r="T388" s="28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87" t="s">
        <v>200</v>
      </c>
      <c r="AU388" s="287" t="s">
        <v>91</v>
      </c>
      <c r="AV388" s="13" t="s">
        <v>91</v>
      </c>
      <c r="AW388" s="13" t="s">
        <v>33</v>
      </c>
      <c r="AX388" s="13" t="s">
        <v>78</v>
      </c>
      <c r="AY388" s="287" t="s">
        <v>191</v>
      </c>
    </row>
    <row r="389" s="14" customFormat="1">
      <c r="A389" s="14"/>
      <c r="B389" s="288"/>
      <c r="C389" s="289"/>
      <c r="D389" s="278" t="s">
        <v>200</v>
      </c>
      <c r="E389" s="290" t="s">
        <v>970</v>
      </c>
      <c r="F389" s="291" t="s">
        <v>204</v>
      </c>
      <c r="G389" s="289"/>
      <c r="H389" s="292">
        <v>0.63</v>
      </c>
      <c r="I389" s="293"/>
      <c r="J389" s="289"/>
      <c r="K389" s="289"/>
      <c r="L389" s="294"/>
      <c r="M389" s="295"/>
      <c r="N389" s="296"/>
      <c r="O389" s="296"/>
      <c r="P389" s="296"/>
      <c r="Q389" s="296"/>
      <c r="R389" s="296"/>
      <c r="S389" s="296"/>
      <c r="T389" s="29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98" t="s">
        <v>200</v>
      </c>
      <c r="AU389" s="298" t="s">
        <v>91</v>
      </c>
      <c r="AV389" s="14" t="s">
        <v>121</v>
      </c>
      <c r="AW389" s="14" t="s">
        <v>33</v>
      </c>
      <c r="AX389" s="14" t="s">
        <v>85</v>
      </c>
      <c r="AY389" s="298" t="s">
        <v>191</v>
      </c>
    </row>
    <row r="390" s="12" customFormat="1" ht="22.8" customHeight="1">
      <c r="A390" s="12"/>
      <c r="B390" s="248"/>
      <c r="C390" s="249"/>
      <c r="D390" s="250" t="s">
        <v>77</v>
      </c>
      <c r="E390" s="261" t="s">
        <v>353</v>
      </c>
      <c r="F390" s="261" t="s">
        <v>354</v>
      </c>
      <c r="G390" s="249"/>
      <c r="H390" s="249"/>
      <c r="I390" s="252"/>
      <c r="J390" s="262">
        <f>BK390</f>
        <v>0</v>
      </c>
      <c r="K390" s="249"/>
      <c r="L390" s="253"/>
      <c r="M390" s="254"/>
      <c r="N390" s="255"/>
      <c r="O390" s="255"/>
      <c r="P390" s="256">
        <f>SUM(P391:P398)</f>
        <v>0</v>
      </c>
      <c r="Q390" s="255"/>
      <c r="R390" s="256">
        <f>SUM(R391:R398)</f>
        <v>0.078167349999999997</v>
      </c>
      <c r="S390" s="255"/>
      <c r="T390" s="257">
        <f>SUM(T391:T398)</f>
        <v>0.0030000000000000001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58" t="s">
        <v>91</v>
      </c>
      <c r="AT390" s="259" t="s">
        <v>77</v>
      </c>
      <c r="AU390" s="259" t="s">
        <v>85</v>
      </c>
      <c r="AY390" s="258" t="s">
        <v>191</v>
      </c>
      <c r="BK390" s="260">
        <f>SUM(BK391:BK398)</f>
        <v>0</v>
      </c>
    </row>
    <row r="391" s="2" customFormat="1" ht="24.15" customHeight="1">
      <c r="A391" s="41"/>
      <c r="B391" s="42"/>
      <c r="C391" s="263" t="s">
        <v>971</v>
      </c>
      <c r="D391" s="263" t="s">
        <v>194</v>
      </c>
      <c r="E391" s="264" t="s">
        <v>972</v>
      </c>
      <c r="F391" s="265" t="s">
        <v>973</v>
      </c>
      <c r="G391" s="266" t="s">
        <v>393</v>
      </c>
      <c r="H391" s="267">
        <v>4.4100000000000001</v>
      </c>
      <c r="I391" s="268"/>
      <c r="J391" s="269">
        <f>ROUND(I391*H391,2)</f>
        <v>0</v>
      </c>
      <c r="K391" s="270"/>
      <c r="L391" s="44"/>
      <c r="M391" s="271" t="s">
        <v>1</v>
      </c>
      <c r="N391" s="272" t="s">
        <v>44</v>
      </c>
      <c r="O391" s="100"/>
      <c r="P391" s="273">
        <f>O391*H391</f>
        <v>0</v>
      </c>
      <c r="Q391" s="273">
        <v>0.000215</v>
      </c>
      <c r="R391" s="273">
        <f>Q391*H391</f>
        <v>0.00094815000000000003</v>
      </c>
      <c r="S391" s="273">
        <v>0</v>
      </c>
      <c r="T391" s="274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75" t="s">
        <v>271</v>
      </c>
      <c r="AT391" s="275" t="s">
        <v>194</v>
      </c>
      <c r="AU391" s="275" t="s">
        <v>91</v>
      </c>
      <c r="AY391" s="18" t="s">
        <v>191</v>
      </c>
      <c r="BE391" s="160">
        <f>IF(N391="základná",J391,0)</f>
        <v>0</v>
      </c>
      <c r="BF391" s="160">
        <f>IF(N391="znížená",J391,0)</f>
        <v>0</v>
      </c>
      <c r="BG391" s="160">
        <f>IF(N391="zákl. prenesená",J391,0)</f>
        <v>0</v>
      </c>
      <c r="BH391" s="160">
        <f>IF(N391="zníž. prenesená",J391,0)</f>
        <v>0</v>
      </c>
      <c r="BI391" s="160">
        <f>IF(N391="nulová",J391,0)</f>
        <v>0</v>
      </c>
      <c r="BJ391" s="18" t="s">
        <v>91</v>
      </c>
      <c r="BK391" s="160">
        <f>ROUND(I391*H391,2)</f>
        <v>0</v>
      </c>
      <c r="BL391" s="18" t="s">
        <v>271</v>
      </c>
      <c r="BM391" s="275" t="s">
        <v>974</v>
      </c>
    </row>
    <row r="392" s="13" customFormat="1">
      <c r="A392" s="13"/>
      <c r="B392" s="276"/>
      <c r="C392" s="277"/>
      <c r="D392" s="278" t="s">
        <v>200</v>
      </c>
      <c r="E392" s="279" t="s">
        <v>1</v>
      </c>
      <c r="F392" s="280" t="s">
        <v>975</v>
      </c>
      <c r="G392" s="277"/>
      <c r="H392" s="281">
        <v>4.4100000000000001</v>
      </c>
      <c r="I392" s="282"/>
      <c r="J392" s="277"/>
      <c r="K392" s="277"/>
      <c r="L392" s="283"/>
      <c r="M392" s="284"/>
      <c r="N392" s="285"/>
      <c r="O392" s="285"/>
      <c r="P392" s="285"/>
      <c r="Q392" s="285"/>
      <c r="R392" s="285"/>
      <c r="S392" s="285"/>
      <c r="T392" s="28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87" t="s">
        <v>200</v>
      </c>
      <c r="AU392" s="287" t="s">
        <v>91</v>
      </c>
      <c r="AV392" s="13" t="s">
        <v>91</v>
      </c>
      <c r="AW392" s="13" t="s">
        <v>33</v>
      </c>
      <c r="AX392" s="13" t="s">
        <v>78</v>
      </c>
      <c r="AY392" s="287" t="s">
        <v>191</v>
      </c>
    </row>
    <row r="393" s="14" customFormat="1">
      <c r="A393" s="14"/>
      <c r="B393" s="288"/>
      <c r="C393" s="289"/>
      <c r="D393" s="278" t="s">
        <v>200</v>
      </c>
      <c r="E393" s="290" t="s">
        <v>1</v>
      </c>
      <c r="F393" s="291" t="s">
        <v>204</v>
      </c>
      <c r="G393" s="289"/>
      <c r="H393" s="292">
        <v>4.4100000000000001</v>
      </c>
      <c r="I393" s="293"/>
      <c r="J393" s="289"/>
      <c r="K393" s="289"/>
      <c r="L393" s="294"/>
      <c r="M393" s="295"/>
      <c r="N393" s="296"/>
      <c r="O393" s="296"/>
      <c r="P393" s="296"/>
      <c r="Q393" s="296"/>
      <c r="R393" s="296"/>
      <c r="S393" s="296"/>
      <c r="T393" s="29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98" t="s">
        <v>200</v>
      </c>
      <c r="AU393" s="298" t="s">
        <v>91</v>
      </c>
      <c r="AV393" s="14" t="s">
        <v>121</v>
      </c>
      <c r="AW393" s="14" t="s">
        <v>33</v>
      </c>
      <c r="AX393" s="14" t="s">
        <v>85</v>
      </c>
      <c r="AY393" s="298" t="s">
        <v>191</v>
      </c>
    </row>
    <row r="394" s="2" customFormat="1" ht="37.8" customHeight="1">
      <c r="A394" s="41"/>
      <c r="B394" s="42"/>
      <c r="C394" s="310" t="s">
        <v>976</v>
      </c>
      <c r="D394" s="310" t="s">
        <v>292</v>
      </c>
      <c r="E394" s="311" t="s">
        <v>977</v>
      </c>
      <c r="F394" s="312" t="s">
        <v>978</v>
      </c>
      <c r="G394" s="313" t="s">
        <v>393</v>
      </c>
      <c r="H394" s="314">
        <v>4.6310000000000002</v>
      </c>
      <c r="I394" s="315"/>
      <c r="J394" s="316">
        <f>ROUND(I394*H394,2)</f>
        <v>0</v>
      </c>
      <c r="K394" s="317"/>
      <c r="L394" s="318"/>
      <c r="M394" s="319" t="s">
        <v>1</v>
      </c>
      <c r="N394" s="320" t="s">
        <v>44</v>
      </c>
      <c r="O394" s="100"/>
      <c r="P394" s="273">
        <f>O394*H394</f>
        <v>0</v>
      </c>
      <c r="Q394" s="273">
        <v>0.00010000000000000001</v>
      </c>
      <c r="R394" s="273">
        <f>Q394*H394</f>
        <v>0.00046310000000000004</v>
      </c>
      <c r="S394" s="273">
        <v>0</v>
      </c>
      <c r="T394" s="274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75" t="s">
        <v>295</v>
      </c>
      <c r="AT394" s="275" t="s">
        <v>292</v>
      </c>
      <c r="AU394" s="275" t="s">
        <v>91</v>
      </c>
      <c r="AY394" s="18" t="s">
        <v>191</v>
      </c>
      <c r="BE394" s="160">
        <f>IF(N394="základná",J394,0)</f>
        <v>0</v>
      </c>
      <c r="BF394" s="160">
        <f>IF(N394="znížená",J394,0)</f>
        <v>0</v>
      </c>
      <c r="BG394" s="160">
        <f>IF(N394="zákl. prenesená",J394,0)</f>
        <v>0</v>
      </c>
      <c r="BH394" s="160">
        <f>IF(N394="zníž. prenesená",J394,0)</f>
        <v>0</v>
      </c>
      <c r="BI394" s="160">
        <f>IF(N394="nulová",J394,0)</f>
        <v>0</v>
      </c>
      <c r="BJ394" s="18" t="s">
        <v>91</v>
      </c>
      <c r="BK394" s="160">
        <f>ROUND(I394*H394,2)</f>
        <v>0</v>
      </c>
      <c r="BL394" s="18" t="s">
        <v>271</v>
      </c>
      <c r="BM394" s="275" t="s">
        <v>979</v>
      </c>
    </row>
    <row r="395" s="2" customFormat="1" ht="37.8" customHeight="1">
      <c r="A395" s="41"/>
      <c r="B395" s="42"/>
      <c r="C395" s="310" t="s">
        <v>980</v>
      </c>
      <c r="D395" s="310" t="s">
        <v>292</v>
      </c>
      <c r="E395" s="311" t="s">
        <v>981</v>
      </c>
      <c r="F395" s="312" t="s">
        <v>982</v>
      </c>
      <c r="G395" s="313" t="s">
        <v>393</v>
      </c>
      <c r="H395" s="314">
        <v>4.6310000000000002</v>
      </c>
      <c r="I395" s="315"/>
      <c r="J395" s="316">
        <f>ROUND(I395*H395,2)</f>
        <v>0</v>
      </c>
      <c r="K395" s="317"/>
      <c r="L395" s="318"/>
      <c r="M395" s="319" t="s">
        <v>1</v>
      </c>
      <c r="N395" s="320" t="s">
        <v>44</v>
      </c>
      <c r="O395" s="100"/>
      <c r="P395" s="273">
        <f>O395*H395</f>
        <v>0</v>
      </c>
      <c r="Q395" s="273">
        <v>0.00010000000000000001</v>
      </c>
      <c r="R395" s="273">
        <f>Q395*H395</f>
        <v>0.00046310000000000004</v>
      </c>
      <c r="S395" s="273">
        <v>0</v>
      </c>
      <c r="T395" s="274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75" t="s">
        <v>295</v>
      </c>
      <c r="AT395" s="275" t="s">
        <v>292</v>
      </c>
      <c r="AU395" s="275" t="s">
        <v>91</v>
      </c>
      <c r="AY395" s="18" t="s">
        <v>191</v>
      </c>
      <c r="BE395" s="160">
        <f>IF(N395="základná",J395,0)</f>
        <v>0</v>
      </c>
      <c r="BF395" s="160">
        <f>IF(N395="znížená",J395,0)</f>
        <v>0</v>
      </c>
      <c r="BG395" s="160">
        <f>IF(N395="zákl. prenesená",J395,0)</f>
        <v>0</v>
      </c>
      <c r="BH395" s="160">
        <f>IF(N395="zníž. prenesená",J395,0)</f>
        <v>0</v>
      </c>
      <c r="BI395" s="160">
        <f>IF(N395="nulová",J395,0)</f>
        <v>0</v>
      </c>
      <c r="BJ395" s="18" t="s">
        <v>91</v>
      </c>
      <c r="BK395" s="160">
        <f>ROUND(I395*H395,2)</f>
        <v>0</v>
      </c>
      <c r="BL395" s="18" t="s">
        <v>271</v>
      </c>
      <c r="BM395" s="275" t="s">
        <v>983</v>
      </c>
    </row>
    <row r="396" s="2" customFormat="1" ht="21.75" customHeight="1">
      <c r="A396" s="41"/>
      <c r="B396" s="42"/>
      <c r="C396" s="310" t="s">
        <v>984</v>
      </c>
      <c r="D396" s="310" t="s">
        <v>292</v>
      </c>
      <c r="E396" s="311" t="s">
        <v>985</v>
      </c>
      <c r="F396" s="312" t="s">
        <v>986</v>
      </c>
      <c r="G396" s="313" t="s">
        <v>393</v>
      </c>
      <c r="H396" s="314">
        <v>4.4100000000000001</v>
      </c>
      <c r="I396" s="315"/>
      <c r="J396" s="316">
        <f>ROUND(I396*H396,2)</f>
        <v>0</v>
      </c>
      <c r="K396" s="317"/>
      <c r="L396" s="318"/>
      <c r="M396" s="319" t="s">
        <v>1</v>
      </c>
      <c r="N396" s="320" t="s">
        <v>44</v>
      </c>
      <c r="O396" s="100"/>
      <c r="P396" s="273">
        <f>O396*H396</f>
        <v>0</v>
      </c>
      <c r="Q396" s="273">
        <v>0.017299999999999999</v>
      </c>
      <c r="R396" s="273">
        <f>Q396*H396</f>
        <v>0.076293</v>
      </c>
      <c r="S396" s="273">
        <v>0</v>
      </c>
      <c r="T396" s="274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75" t="s">
        <v>295</v>
      </c>
      <c r="AT396" s="275" t="s">
        <v>292</v>
      </c>
      <c r="AU396" s="275" t="s">
        <v>91</v>
      </c>
      <c r="AY396" s="18" t="s">
        <v>191</v>
      </c>
      <c r="BE396" s="160">
        <f>IF(N396="základná",J396,0)</f>
        <v>0</v>
      </c>
      <c r="BF396" s="160">
        <f>IF(N396="znížená",J396,0)</f>
        <v>0</v>
      </c>
      <c r="BG396" s="160">
        <f>IF(N396="zákl. prenesená",J396,0)</f>
        <v>0</v>
      </c>
      <c r="BH396" s="160">
        <f>IF(N396="zníž. prenesená",J396,0)</f>
        <v>0</v>
      </c>
      <c r="BI396" s="160">
        <f>IF(N396="nulová",J396,0)</f>
        <v>0</v>
      </c>
      <c r="BJ396" s="18" t="s">
        <v>91</v>
      </c>
      <c r="BK396" s="160">
        <f>ROUND(I396*H396,2)</f>
        <v>0</v>
      </c>
      <c r="BL396" s="18" t="s">
        <v>271</v>
      </c>
      <c r="BM396" s="275" t="s">
        <v>987</v>
      </c>
    </row>
    <row r="397" s="2" customFormat="1" ht="24.15" customHeight="1">
      <c r="A397" s="41"/>
      <c r="B397" s="42"/>
      <c r="C397" s="263" t="s">
        <v>988</v>
      </c>
      <c r="D397" s="263" t="s">
        <v>194</v>
      </c>
      <c r="E397" s="264" t="s">
        <v>989</v>
      </c>
      <c r="F397" s="265" t="s">
        <v>990</v>
      </c>
      <c r="G397" s="266" t="s">
        <v>231</v>
      </c>
      <c r="H397" s="267">
        <v>1</v>
      </c>
      <c r="I397" s="268"/>
      <c r="J397" s="269">
        <f>ROUND(I397*H397,2)</f>
        <v>0</v>
      </c>
      <c r="K397" s="270"/>
      <c r="L397" s="44"/>
      <c r="M397" s="271" t="s">
        <v>1</v>
      </c>
      <c r="N397" s="272" t="s">
        <v>44</v>
      </c>
      <c r="O397" s="100"/>
      <c r="P397" s="273">
        <f>O397*H397</f>
        <v>0</v>
      </c>
      <c r="Q397" s="273">
        <v>0</v>
      </c>
      <c r="R397" s="273">
        <f>Q397*H397</f>
        <v>0</v>
      </c>
      <c r="S397" s="273">
        <v>0.0030000000000000001</v>
      </c>
      <c r="T397" s="274">
        <f>S397*H397</f>
        <v>0.0030000000000000001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75" t="s">
        <v>271</v>
      </c>
      <c r="AT397" s="275" t="s">
        <v>194</v>
      </c>
      <c r="AU397" s="275" t="s">
        <v>91</v>
      </c>
      <c r="AY397" s="18" t="s">
        <v>191</v>
      </c>
      <c r="BE397" s="160">
        <f>IF(N397="základná",J397,0)</f>
        <v>0</v>
      </c>
      <c r="BF397" s="160">
        <f>IF(N397="znížená",J397,0)</f>
        <v>0</v>
      </c>
      <c r="BG397" s="160">
        <f>IF(N397="zákl. prenesená",J397,0)</f>
        <v>0</v>
      </c>
      <c r="BH397" s="160">
        <f>IF(N397="zníž. prenesená",J397,0)</f>
        <v>0</v>
      </c>
      <c r="BI397" s="160">
        <f>IF(N397="nulová",J397,0)</f>
        <v>0</v>
      </c>
      <c r="BJ397" s="18" t="s">
        <v>91</v>
      </c>
      <c r="BK397" s="160">
        <f>ROUND(I397*H397,2)</f>
        <v>0</v>
      </c>
      <c r="BL397" s="18" t="s">
        <v>271</v>
      </c>
      <c r="BM397" s="275" t="s">
        <v>991</v>
      </c>
    </row>
    <row r="398" s="2" customFormat="1" ht="24.15" customHeight="1">
      <c r="A398" s="41"/>
      <c r="B398" s="42"/>
      <c r="C398" s="263" t="s">
        <v>992</v>
      </c>
      <c r="D398" s="263" t="s">
        <v>194</v>
      </c>
      <c r="E398" s="264" t="s">
        <v>385</v>
      </c>
      <c r="F398" s="265" t="s">
        <v>386</v>
      </c>
      <c r="G398" s="266" t="s">
        <v>304</v>
      </c>
      <c r="H398" s="267"/>
      <c r="I398" s="268"/>
      <c r="J398" s="269">
        <f>ROUND(I398*H398,2)</f>
        <v>0</v>
      </c>
      <c r="K398" s="270"/>
      <c r="L398" s="44"/>
      <c r="M398" s="271" t="s">
        <v>1</v>
      </c>
      <c r="N398" s="272" t="s">
        <v>44</v>
      </c>
      <c r="O398" s="100"/>
      <c r="P398" s="273">
        <f>O398*H398</f>
        <v>0</v>
      </c>
      <c r="Q398" s="273">
        <v>0</v>
      </c>
      <c r="R398" s="273">
        <f>Q398*H398</f>
        <v>0</v>
      </c>
      <c r="S398" s="273">
        <v>0</v>
      </c>
      <c r="T398" s="274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75" t="s">
        <v>271</v>
      </c>
      <c r="AT398" s="275" t="s">
        <v>194</v>
      </c>
      <c r="AU398" s="275" t="s">
        <v>91</v>
      </c>
      <c r="AY398" s="18" t="s">
        <v>191</v>
      </c>
      <c r="BE398" s="160">
        <f>IF(N398="základná",J398,0)</f>
        <v>0</v>
      </c>
      <c r="BF398" s="160">
        <f>IF(N398="znížená",J398,0)</f>
        <v>0</v>
      </c>
      <c r="BG398" s="160">
        <f>IF(N398="zákl. prenesená",J398,0)</f>
        <v>0</v>
      </c>
      <c r="BH398" s="160">
        <f>IF(N398="zníž. prenesená",J398,0)</f>
        <v>0</v>
      </c>
      <c r="BI398" s="160">
        <f>IF(N398="nulová",J398,0)</f>
        <v>0</v>
      </c>
      <c r="BJ398" s="18" t="s">
        <v>91</v>
      </c>
      <c r="BK398" s="160">
        <f>ROUND(I398*H398,2)</f>
        <v>0</v>
      </c>
      <c r="BL398" s="18" t="s">
        <v>271</v>
      </c>
      <c r="BM398" s="275" t="s">
        <v>993</v>
      </c>
    </row>
    <row r="399" s="12" customFormat="1" ht="22.8" customHeight="1">
      <c r="A399" s="12"/>
      <c r="B399" s="248"/>
      <c r="C399" s="249"/>
      <c r="D399" s="250" t="s">
        <v>77</v>
      </c>
      <c r="E399" s="261" t="s">
        <v>994</v>
      </c>
      <c r="F399" s="261" t="s">
        <v>995</v>
      </c>
      <c r="G399" s="249"/>
      <c r="H399" s="249"/>
      <c r="I399" s="252"/>
      <c r="J399" s="262">
        <f>BK399</f>
        <v>0</v>
      </c>
      <c r="K399" s="249"/>
      <c r="L399" s="253"/>
      <c r="M399" s="254"/>
      <c r="N399" s="255"/>
      <c r="O399" s="255"/>
      <c r="P399" s="256">
        <f>SUM(P400:P417)</f>
        <v>0</v>
      </c>
      <c r="Q399" s="255"/>
      <c r="R399" s="256">
        <f>SUM(R400:R417)</f>
        <v>0.01661</v>
      </c>
      <c r="S399" s="255"/>
      <c r="T399" s="257">
        <f>SUM(T400:T417)</f>
        <v>0.0028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58" t="s">
        <v>91</v>
      </c>
      <c r="AT399" s="259" t="s">
        <v>77</v>
      </c>
      <c r="AU399" s="259" t="s">
        <v>85</v>
      </c>
      <c r="AY399" s="258" t="s">
        <v>191</v>
      </c>
      <c r="BK399" s="260">
        <f>SUM(BK400:BK417)</f>
        <v>0</v>
      </c>
    </row>
    <row r="400" s="2" customFormat="1" ht="24.15" customHeight="1">
      <c r="A400" s="41"/>
      <c r="B400" s="42"/>
      <c r="C400" s="263" t="s">
        <v>996</v>
      </c>
      <c r="D400" s="263" t="s">
        <v>194</v>
      </c>
      <c r="E400" s="264" t="s">
        <v>997</v>
      </c>
      <c r="F400" s="265" t="s">
        <v>998</v>
      </c>
      <c r="G400" s="266" t="s">
        <v>231</v>
      </c>
      <c r="H400" s="267">
        <v>2</v>
      </c>
      <c r="I400" s="268"/>
      <c r="J400" s="269">
        <f>ROUND(I400*H400,2)</f>
        <v>0</v>
      </c>
      <c r="K400" s="270"/>
      <c r="L400" s="44"/>
      <c r="M400" s="271" t="s">
        <v>1</v>
      </c>
      <c r="N400" s="272" t="s">
        <v>44</v>
      </c>
      <c r="O400" s="100"/>
      <c r="P400" s="273">
        <f>O400*H400</f>
        <v>0</v>
      </c>
      <c r="Q400" s="273">
        <v>0</v>
      </c>
      <c r="R400" s="273">
        <f>Q400*H400</f>
        <v>0</v>
      </c>
      <c r="S400" s="273">
        <v>0</v>
      </c>
      <c r="T400" s="274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75" t="s">
        <v>271</v>
      </c>
      <c r="AT400" s="275" t="s">
        <v>194</v>
      </c>
      <c r="AU400" s="275" t="s">
        <v>91</v>
      </c>
      <c r="AY400" s="18" t="s">
        <v>191</v>
      </c>
      <c r="BE400" s="160">
        <f>IF(N400="základná",J400,0)</f>
        <v>0</v>
      </c>
      <c r="BF400" s="160">
        <f>IF(N400="znížená",J400,0)</f>
        <v>0</v>
      </c>
      <c r="BG400" s="160">
        <f>IF(N400="zákl. prenesená",J400,0)</f>
        <v>0</v>
      </c>
      <c r="BH400" s="160">
        <f>IF(N400="zníž. prenesená",J400,0)</f>
        <v>0</v>
      </c>
      <c r="BI400" s="160">
        <f>IF(N400="nulová",J400,0)</f>
        <v>0</v>
      </c>
      <c r="BJ400" s="18" t="s">
        <v>91</v>
      </c>
      <c r="BK400" s="160">
        <f>ROUND(I400*H400,2)</f>
        <v>0</v>
      </c>
      <c r="BL400" s="18" t="s">
        <v>271</v>
      </c>
      <c r="BM400" s="275" t="s">
        <v>999</v>
      </c>
    </row>
    <row r="401" s="2" customFormat="1" ht="24.15" customHeight="1">
      <c r="A401" s="41"/>
      <c r="B401" s="42"/>
      <c r="C401" s="310" t="s">
        <v>1000</v>
      </c>
      <c r="D401" s="310" t="s">
        <v>292</v>
      </c>
      <c r="E401" s="311" t="s">
        <v>1001</v>
      </c>
      <c r="F401" s="312" t="s">
        <v>1002</v>
      </c>
      <c r="G401" s="313" t="s">
        <v>231</v>
      </c>
      <c r="H401" s="314">
        <v>2</v>
      </c>
      <c r="I401" s="315"/>
      <c r="J401" s="316">
        <f>ROUND(I401*H401,2)</f>
        <v>0</v>
      </c>
      <c r="K401" s="317"/>
      <c r="L401" s="318"/>
      <c r="M401" s="319" t="s">
        <v>1</v>
      </c>
      <c r="N401" s="320" t="s">
        <v>44</v>
      </c>
      <c r="O401" s="100"/>
      <c r="P401" s="273">
        <f>O401*H401</f>
        <v>0</v>
      </c>
      <c r="Q401" s="273">
        <v>0.00125</v>
      </c>
      <c r="R401" s="273">
        <f>Q401*H401</f>
        <v>0.0025000000000000001</v>
      </c>
      <c r="S401" s="273">
        <v>0</v>
      </c>
      <c r="T401" s="274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75" t="s">
        <v>295</v>
      </c>
      <c r="AT401" s="275" t="s">
        <v>292</v>
      </c>
      <c r="AU401" s="275" t="s">
        <v>91</v>
      </c>
      <c r="AY401" s="18" t="s">
        <v>191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8" t="s">
        <v>91</v>
      </c>
      <c r="BK401" s="160">
        <f>ROUND(I401*H401,2)</f>
        <v>0</v>
      </c>
      <c r="BL401" s="18" t="s">
        <v>271</v>
      </c>
      <c r="BM401" s="275" t="s">
        <v>1003</v>
      </c>
    </row>
    <row r="402" s="2" customFormat="1" ht="24.15" customHeight="1">
      <c r="A402" s="41"/>
      <c r="B402" s="42"/>
      <c r="C402" s="263" t="s">
        <v>1004</v>
      </c>
      <c r="D402" s="263" t="s">
        <v>194</v>
      </c>
      <c r="E402" s="264" t="s">
        <v>1005</v>
      </c>
      <c r="F402" s="265" t="s">
        <v>1006</v>
      </c>
      <c r="G402" s="266" t="s">
        <v>393</v>
      </c>
      <c r="H402" s="267">
        <v>2</v>
      </c>
      <c r="I402" s="268"/>
      <c r="J402" s="269">
        <f>ROUND(I402*H402,2)</f>
        <v>0</v>
      </c>
      <c r="K402" s="270"/>
      <c r="L402" s="44"/>
      <c r="M402" s="271" t="s">
        <v>1</v>
      </c>
      <c r="N402" s="272" t="s">
        <v>44</v>
      </c>
      <c r="O402" s="100"/>
      <c r="P402" s="273">
        <f>O402*H402</f>
        <v>0</v>
      </c>
      <c r="Q402" s="273">
        <v>0</v>
      </c>
      <c r="R402" s="273">
        <f>Q402*H402</f>
        <v>0</v>
      </c>
      <c r="S402" s="273">
        <v>0</v>
      </c>
      <c r="T402" s="274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75" t="s">
        <v>271</v>
      </c>
      <c r="AT402" s="275" t="s">
        <v>194</v>
      </c>
      <c r="AU402" s="275" t="s">
        <v>91</v>
      </c>
      <c r="AY402" s="18" t="s">
        <v>191</v>
      </c>
      <c r="BE402" s="160">
        <f>IF(N402="základná",J402,0)</f>
        <v>0</v>
      </c>
      <c r="BF402" s="160">
        <f>IF(N402="znížená",J402,0)</f>
        <v>0</v>
      </c>
      <c r="BG402" s="160">
        <f>IF(N402="zákl. prenesená",J402,0)</f>
        <v>0</v>
      </c>
      <c r="BH402" s="160">
        <f>IF(N402="zníž. prenesená",J402,0)</f>
        <v>0</v>
      </c>
      <c r="BI402" s="160">
        <f>IF(N402="nulová",J402,0)</f>
        <v>0</v>
      </c>
      <c r="BJ402" s="18" t="s">
        <v>91</v>
      </c>
      <c r="BK402" s="160">
        <f>ROUND(I402*H402,2)</f>
        <v>0</v>
      </c>
      <c r="BL402" s="18" t="s">
        <v>271</v>
      </c>
      <c r="BM402" s="275" t="s">
        <v>1007</v>
      </c>
    </row>
    <row r="403" s="2" customFormat="1" ht="24.15" customHeight="1">
      <c r="A403" s="41"/>
      <c r="B403" s="42"/>
      <c r="C403" s="310" t="s">
        <v>1008</v>
      </c>
      <c r="D403" s="310" t="s">
        <v>292</v>
      </c>
      <c r="E403" s="311" t="s">
        <v>1009</v>
      </c>
      <c r="F403" s="312" t="s">
        <v>1010</v>
      </c>
      <c r="G403" s="313" t="s">
        <v>393</v>
      </c>
      <c r="H403" s="314">
        <v>2.1000000000000001</v>
      </c>
      <c r="I403" s="315"/>
      <c r="J403" s="316">
        <f>ROUND(I403*H403,2)</f>
        <v>0</v>
      </c>
      <c r="K403" s="317"/>
      <c r="L403" s="318"/>
      <c r="M403" s="319" t="s">
        <v>1</v>
      </c>
      <c r="N403" s="320" t="s">
        <v>44</v>
      </c>
      <c r="O403" s="100"/>
      <c r="P403" s="273">
        <f>O403*H403</f>
        <v>0</v>
      </c>
      <c r="Q403" s="273">
        <v>0.00010000000000000001</v>
      </c>
      <c r="R403" s="273">
        <f>Q403*H403</f>
        <v>0.00021000000000000001</v>
      </c>
      <c r="S403" s="273">
        <v>0</v>
      </c>
      <c r="T403" s="274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75" t="s">
        <v>295</v>
      </c>
      <c r="AT403" s="275" t="s">
        <v>292</v>
      </c>
      <c r="AU403" s="275" t="s">
        <v>91</v>
      </c>
      <c r="AY403" s="18" t="s">
        <v>191</v>
      </c>
      <c r="BE403" s="160">
        <f>IF(N403="základná",J403,0)</f>
        <v>0</v>
      </c>
      <c r="BF403" s="160">
        <f>IF(N403="znížená",J403,0)</f>
        <v>0</v>
      </c>
      <c r="BG403" s="160">
        <f>IF(N403="zákl. prenesená",J403,0)</f>
        <v>0</v>
      </c>
      <c r="BH403" s="160">
        <f>IF(N403="zníž. prenesená",J403,0)</f>
        <v>0</v>
      </c>
      <c r="BI403" s="160">
        <f>IF(N403="nulová",J403,0)</f>
        <v>0</v>
      </c>
      <c r="BJ403" s="18" t="s">
        <v>91</v>
      </c>
      <c r="BK403" s="160">
        <f>ROUND(I403*H403,2)</f>
        <v>0</v>
      </c>
      <c r="BL403" s="18" t="s">
        <v>271</v>
      </c>
      <c r="BM403" s="275" t="s">
        <v>1011</v>
      </c>
    </row>
    <row r="404" s="13" customFormat="1">
      <c r="A404" s="13"/>
      <c r="B404" s="276"/>
      <c r="C404" s="277"/>
      <c r="D404" s="278" t="s">
        <v>200</v>
      </c>
      <c r="E404" s="277"/>
      <c r="F404" s="280" t="s">
        <v>1012</v>
      </c>
      <c r="G404" s="277"/>
      <c r="H404" s="281">
        <v>2.1000000000000001</v>
      </c>
      <c r="I404" s="282"/>
      <c r="J404" s="277"/>
      <c r="K404" s="277"/>
      <c r="L404" s="283"/>
      <c r="M404" s="284"/>
      <c r="N404" s="285"/>
      <c r="O404" s="285"/>
      <c r="P404" s="285"/>
      <c r="Q404" s="285"/>
      <c r="R404" s="285"/>
      <c r="S404" s="285"/>
      <c r="T404" s="28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87" t="s">
        <v>200</v>
      </c>
      <c r="AU404" s="287" t="s">
        <v>91</v>
      </c>
      <c r="AV404" s="13" t="s">
        <v>91</v>
      </c>
      <c r="AW404" s="13" t="s">
        <v>4</v>
      </c>
      <c r="AX404" s="13" t="s">
        <v>85</v>
      </c>
      <c r="AY404" s="287" t="s">
        <v>191</v>
      </c>
    </row>
    <row r="405" s="2" customFormat="1" ht="24.15" customHeight="1">
      <c r="A405" s="41"/>
      <c r="B405" s="42"/>
      <c r="C405" s="263" t="s">
        <v>1013</v>
      </c>
      <c r="D405" s="263" t="s">
        <v>194</v>
      </c>
      <c r="E405" s="264" t="s">
        <v>1014</v>
      </c>
      <c r="F405" s="265" t="s">
        <v>1015</v>
      </c>
      <c r="G405" s="266" t="s">
        <v>231</v>
      </c>
      <c r="H405" s="267">
        <v>2</v>
      </c>
      <c r="I405" s="268"/>
      <c r="J405" s="269">
        <f>ROUND(I405*H405,2)</f>
        <v>0</v>
      </c>
      <c r="K405" s="270"/>
      <c r="L405" s="44"/>
      <c r="M405" s="271" t="s">
        <v>1</v>
      </c>
      <c r="N405" s="272" t="s">
        <v>44</v>
      </c>
      <c r="O405" s="100"/>
      <c r="P405" s="273">
        <f>O405*H405</f>
        <v>0</v>
      </c>
      <c r="Q405" s="273">
        <v>0</v>
      </c>
      <c r="R405" s="273">
        <f>Q405*H405</f>
        <v>0</v>
      </c>
      <c r="S405" s="273">
        <v>0</v>
      </c>
      <c r="T405" s="274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75" t="s">
        <v>271</v>
      </c>
      <c r="AT405" s="275" t="s">
        <v>194</v>
      </c>
      <c r="AU405" s="275" t="s">
        <v>91</v>
      </c>
      <c r="AY405" s="18" t="s">
        <v>191</v>
      </c>
      <c r="BE405" s="160">
        <f>IF(N405="základná",J405,0)</f>
        <v>0</v>
      </c>
      <c r="BF405" s="160">
        <f>IF(N405="znížená",J405,0)</f>
        <v>0</v>
      </c>
      <c r="BG405" s="160">
        <f>IF(N405="zákl. prenesená",J405,0)</f>
        <v>0</v>
      </c>
      <c r="BH405" s="160">
        <f>IF(N405="zníž. prenesená",J405,0)</f>
        <v>0</v>
      </c>
      <c r="BI405" s="160">
        <f>IF(N405="nulová",J405,0)</f>
        <v>0</v>
      </c>
      <c r="BJ405" s="18" t="s">
        <v>91</v>
      </c>
      <c r="BK405" s="160">
        <f>ROUND(I405*H405,2)</f>
        <v>0</v>
      </c>
      <c r="BL405" s="18" t="s">
        <v>271</v>
      </c>
      <c r="BM405" s="275" t="s">
        <v>1016</v>
      </c>
    </row>
    <row r="406" s="13" customFormat="1">
      <c r="A406" s="13"/>
      <c r="B406" s="276"/>
      <c r="C406" s="277"/>
      <c r="D406" s="278" t="s">
        <v>200</v>
      </c>
      <c r="E406" s="279" t="s">
        <v>1</v>
      </c>
      <c r="F406" s="280" t="s">
        <v>91</v>
      </c>
      <c r="G406" s="277"/>
      <c r="H406" s="281">
        <v>2</v>
      </c>
      <c r="I406" s="282"/>
      <c r="J406" s="277"/>
      <c r="K406" s="277"/>
      <c r="L406" s="283"/>
      <c r="M406" s="284"/>
      <c r="N406" s="285"/>
      <c r="O406" s="285"/>
      <c r="P406" s="285"/>
      <c r="Q406" s="285"/>
      <c r="R406" s="285"/>
      <c r="S406" s="285"/>
      <c r="T406" s="28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87" t="s">
        <v>200</v>
      </c>
      <c r="AU406" s="287" t="s">
        <v>91</v>
      </c>
      <c r="AV406" s="13" t="s">
        <v>91</v>
      </c>
      <c r="AW406" s="13" t="s">
        <v>33</v>
      </c>
      <c r="AX406" s="13" t="s">
        <v>78</v>
      </c>
      <c r="AY406" s="287" t="s">
        <v>191</v>
      </c>
    </row>
    <row r="407" s="14" customFormat="1">
      <c r="A407" s="14"/>
      <c r="B407" s="288"/>
      <c r="C407" s="289"/>
      <c r="D407" s="278" t="s">
        <v>200</v>
      </c>
      <c r="E407" s="290" t="s">
        <v>1</v>
      </c>
      <c r="F407" s="291" t="s">
        <v>204</v>
      </c>
      <c r="G407" s="289"/>
      <c r="H407" s="292">
        <v>2</v>
      </c>
      <c r="I407" s="293"/>
      <c r="J407" s="289"/>
      <c r="K407" s="289"/>
      <c r="L407" s="294"/>
      <c r="M407" s="295"/>
      <c r="N407" s="296"/>
      <c r="O407" s="296"/>
      <c r="P407" s="296"/>
      <c r="Q407" s="296"/>
      <c r="R407" s="296"/>
      <c r="S407" s="296"/>
      <c r="T407" s="29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98" t="s">
        <v>200</v>
      </c>
      <c r="AU407" s="298" t="s">
        <v>91</v>
      </c>
      <c r="AV407" s="14" t="s">
        <v>121</v>
      </c>
      <c r="AW407" s="14" t="s">
        <v>33</v>
      </c>
      <c r="AX407" s="14" t="s">
        <v>85</v>
      </c>
      <c r="AY407" s="298" t="s">
        <v>191</v>
      </c>
    </row>
    <row r="408" s="2" customFormat="1" ht="16.5" customHeight="1">
      <c r="A408" s="41"/>
      <c r="B408" s="42"/>
      <c r="C408" s="310" t="s">
        <v>1017</v>
      </c>
      <c r="D408" s="310" t="s">
        <v>292</v>
      </c>
      <c r="E408" s="311" t="s">
        <v>1018</v>
      </c>
      <c r="F408" s="312" t="s">
        <v>1019</v>
      </c>
      <c r="G408" s="313" t="s">
        <v>231</v>
      </c>
      <c r="H408" s="314">
        <v>2</v>
      </c>
      <c r="I408" s="315"/>
      <c r="J408" s="316">
        <f>ROUND(I408*H408,2)</f>
        <v>0</v>
      </c>
      <c r="K408" s="317"/>
      <c r="L408" s="318"/>
      <c r="M408" s="319" t="s">
        <v>1</v>
      </c>
      <c r="N408" s="320" t="s">
        <v>44</v>
      </c>
      <c r="O408" s="100"/>
      <c r="P408" s="273">
        <f>O408*H408</f>
        <v>0</v>
      </c>
      <c r="Q408" s="273">
        <v>0.0028</v>
      </c>
      <c r="R408" s="273">
        <f>Q408*H408</f>
        <v>0.0055999999999999999</v>
      </c>
      <c r="S408" s="273">
        <v>0</v>
      </c>
      <c r="T408" s="274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75" t="s">
        <v>295</v>
      </c>
      <c r="AT408" s="275" t="s">
        <v>292</v>
      </c>
      <c r="AU408" s="275" t="s">
        <v>91</v>
      </c>
      <c r="AY408" s="18" t="s">
        <v>191</v>
      </c>
      <c r="BE408" s="160">
        <f>IF(N408="základná",J408,0)</f>
        <v>0</v>
      </c>
      <c r="BF408" s="160">
        <f>IF(N408="znížená",J408,0)</f>
        <v>0</v>
      </c>
      <c r="BG408" s="160">
        <f>IF(N408="zákl. prenesená",J408,0)</f>
        <v>0</v>
      </c>
      <c r="BH408" s="160">
        <f>IF(N408="zníž. prenesená",J408,0)</f>
        <v>0</v>
      </c>
      <c r="BI408" s="160">
        <f>IF(N408="nulová",J408,0)</f>
        <v>0</v>
      </c>
      <c r="BJ408" s="18" t="s">
        <v>91</v>
      </c>
      <c r="BK408" s="160">
        <f>ROUND(I408*H408,2)</f>
        <v>0</v>
      </c>
      <c r="BL408" s="18" t="s">
        <v>271</v>
      </c>
      <c r="BM408" s="275" t="s">
        <v>1020</v>
      </c>
    </row>
    <row r="409" s="2" customFormat="1" ht="21.75" customHeight="1">
      <c r="A409" s="41"/>
      <c r="B409" s="42"/>
      <c r="C409" s="263" t="s">
        <v>1021</v>
      </c>
      <c r="D409" s="263" t="s">
        <v>194</v>
      </c>
      <c r="E409" s="264" t="s">
        <v>1022</v>
      </c>
      <c r="F409" s="265" t="s">
        <v>1023</v>
      </c>
      <c r="G409" s="266" t="s">
        <v>231</v>
      </c>
      <c r="H409" s="267">
        <v>2</v>
      </c>
      <c r="I409" s="268"/>
      <c r="J409" s="269">
        <f>ROUND(I409*H409,2)</f>
        <v>0</v>
      </c>
      <c r="K409" s="270"/>
      <c r="L409" s="44"/>
      <c r="M409" s="271" t="s">
        <v>1</v>
      </c>
      <c r="N409" s="272" t="s">
        <v>44</v>
      </c>
      <c r="O409" s="100"/>
      <c r="P409" s="273">
        <f>O409*H409</f>
        <v>0</v>
      </c>
      <c r="Q409" s="273">
        <v>0</v>
      </c>
      <c r="R409" s="273">
        <f>Q409*H409</f>
        <v>0</v>
      </c>
      <c r="S409" s="273">
        <v>0</v>
      </c>
      <c r="T409" s="274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75" t="s">
        <v>271</v>
      </c>
      <c r="AT409" s="275" t="s">
        <v>194</v>
      </c>
      <c r="AU409" s="275" t="s">
        <v>91</v>
      </c>
      <c r="AY409" s="18" t="s">
        <v>191</v>
      </c>
      <c r="BE409" s="160">
        <f>IF(N409="základná",J409,0)</f>
        <v>0</v>
      </c>
      <c r="BF409" s="160">
        <f>IF(N409="znížená",J409,0)</f>
        <v>0</v>
      </c>
      <c r="BG409" s="160">
        <f>IF(N409="zákl. prenesená",J409,0)</f>
        <v>0</v>
      </c>
      <c r="BH409" s="160">
        <f>IF(N409="zníž. prenesená",J409,0)</f>
        <v>0</v>
      </c>
      <c r="BI409" s="160">
        <f>IF(N409="nulová",J409,0)</f>
        <v>0</v>
      </c>
      <c r="BJ409" s="18" t="s">
        <v>91</v>
      </c>
      <c r="BK409" s="160">
        <f>ROUND(I409*H409,2)</f>
        <v>0</v>
      </c>
      <c r="BL409" s="18" t="s">
        <v>271</v>
      </c>
      <c r="BM409" s="275" t="s">
        <v>1024</v>
      </c>
    </row>
    <row r="410" s="2" customFormat="1" ht="16.5" customHeight="1">
      <c r="A410" s="41"/>
      <c r="B410" s="42"/>
      <c r="C410" s="310" t="s">
        <v>1025</v>
      </c>
      <c r="D410" s="310" t="s">
        <v>292</v>
      </c>
      <c r="E410" s="311" t="s">
        <v>1026</v>
      </c>
      <c r="F410" s="312" t="s">
        <v>1027</v>
      </c>
      <c r="G410" s="313" t="s">
        <v>231</v>
      </c>
      <c r="H410" s="314">
        <v>2</v>
      </c>
      <c r="I410" s="315"/>
      <c r="J410" s="316">
        <f>ROUND(I410*H410,2)</f>
        <v>0</v>
      </c>
      <c r="K410" s="317"/>
      <c r="L410" s="318"/>
      <c r="M410" s="319" t="s">
        <v>1</v>
      </c>
      <c r="N410" s="320" t="s">
        <v>44</v>
      </c>
      <c r="O410" s="100"/>
      <c r="P410" s="273">
        <f>O410*H410</f>
        <v>0</v>
      </c>
      <c r="Q410" s="273">
        <v>0.0013500000000000001</v>
      </c>
      <c r="R410" s="273">
        <f>Q410*H410</f>
        <v>0.0027000000000000001</v>
      </c>
      <c r="S410" s="273">
        <v>0</v>
      </c>
      <c r="T410" s="274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75" t="s">
        <v>295</v>
      </c>
      <c r="AT410" s="275" t="s">
        <v>292</v>
      </c>
      <c r="AU410" s="275" t="s">
        <v>91</v>
      </c>
      <c r="AY410" s="18" t="s">
        <v>191</v>
      </c>
      <c r="BE410" s="160">
        <f>IF(N410="základná",J410,0)</f>
        <v>0</v>
      </c>
      <c r="BF410" s="160">
        <f>IF(N410="znížená",J410,0)</f>
        <v>0</v>
      </c>
      <c r="BG410" s="160">
        <f>IF(N410="zákl. prenesená",J410,0)</f>
        <v>0</v>
      </c>
      <c r="BH410" s="160">
        <f>IF(N410="zníž. prenesená",J410,0)</f>
        <v>0</v>
      </c>
      <c r="BI410" s="160">
        <f>IF(N410="nulová",J410,0)</f>
        <v>0</v>
      </c>
      <c r="BJ410" s="18" t="s">
        <v>91</v>
      </c>
      <c r="BK410" s="160">
        <f>ROUND(I410*H410,2)</f>
        <v>0</v>
      </c>
      <c r="BL410" s="18" t="s">
        <v>271</v>
      </c>
      <c r="BM410" s="275" t="s">
        <v>1028</v>
      </c>
    </row>
    <row r="411" s="2" customFormat="1" ht="16.5" customHeight="1">
      <c r="A411" s="41"/>
      <c r="B411" s="42"/>
      <c r="C411" s="263" t="s">
        <v>1029</v>
      </c>
      <c r="D411" s="263" t="s">
        <v>194</v>
      </c>
      <c r="E411" s="264" t="s">
        <v>1030</v>
      </c>
      <c r="F411" s="265" t="s">
        <v>1031</v>
      </c>
      <c r="G411" s="266" t="s">
        <v>231</v>
      </c>
      <c r="H411" s="267">
        <v>2</v>
      </c>
      <c r="I411" s="268"/>
      <c r="J411" s="269">
        <f>ROUND(I411*H411,2)</f>
        <v>0</v>
      </c>
      <c r="K411" s="270"/>
      <c r="L411" s="44"/>
      <c r="M411" s="271" t="s">
        <v>1</v>
      </c>
      <c r="N411" s="272" t="s">
        <v>44</v>
      </c>
      <c r="O411" s="100"/>
      <c r="P411" s="273">
        <f>O411*H411</f>
        <v>0</v>
      </c>
      <c r="Q411" s="273">
        <v>0</v>
      </c>
      <c r="R411" s="273">
        <f>Q411*H411</f>
        <v>0</v>
      </c>
      <c r="S411" s="273">
        <v>0</v>
      </c>
      <c r="T411" s="274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75" t="s">
        <v>271</v>
      </c>
      <c r="AT411" s="275" t="s">
        <v>194</v>
      </c>
      <c r="AU411" s="275" t="s">
        <v>91</v>
      </c>
      <c r="AY411" s="18" t="s">
        <v>191</v>
      </c>
      <c r="BE411" s="160">
        <f>IF(N411="základná",J411,0)</f>
        <v>0</v>
      </c>
      <c r="BF411" s="160">
        <f>IF(N411="znížená",J411,0)</f>
        <v>0</v>
      </c>
      <c r="BG411" s="160">
        <f>IF(N411="zákl. prenesená",J411,0)</f>
        <v>0</v>
      </c>
      <c r="BH411" s="160">
        <f>IF(N411="zníž. prenesená",J411,0)</f>
        <v>0</v>
      </c>
      <c r="BI411" s="160">
        <f>IF(N411="nulová",J411,0)</f>
        <v>0</v>
      </c>
      <c r="BJ411" s="18" t="s">
        <v>91</v>
      </c>
      <c r="BK411" s="160">
        <f>ROUND(I411*H411,2)</f>
        <v>0</v>
      </c>
      <c r="BL411" s="18" t="s">
        <v>271</v>
      </c>
      <c r="BM411" s="275" t="s">
        <v>1032</v>
      </c>
    </row>
    <row r="412" s="13" customFormat="1">
      <c r="A412" s="13"/>
      <c r="B412" s="276"/>
      <c r="C412" s="277"/>
      <c r="D412" s="278" t="s">
        <v>200</v>
      </c>
      <c r="E412" s="279" t="s">
        <v>1</v>
      </c>
      <c r="F412" s="280" t="s">
        <v>757</v>
      </c>
      <c r="G412" s="277"/>
      <c r="H412" s="281">
        <v>2</v>
      </c>
      <c r="I412" s="282"/>
      <c r="J412" s="277"/>
      <c r="K412" s="277"/>
      <c r="L412" s="283"/>
      <c r="M412" s="284"/>
      <c r="N412" s="285"/>
      <c r="O412" s="285"/>
      <c r="P412" s="285"/>
      <c r="Q412" s="285"/>
      <c r="R412" s="285"/>
      <c r="S412" s="285"/>
      <c r="T412" s="28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87" t="s">
        <v>200</v>
      </c>
      <c r="AU412" s="287" t="s">
        <v>91</v>
      </c>
      <c r="AV412" s="13" t="s">
        <v>91</v>
      </c>
      <c r="AW412" s="13" t="s">
        <v>33</v>
      </c>
      <c r="AX412" s="13" t="s">
        <v>85</v>
      </c>
      <c r="AY412" s="287" t="s">
        <v>191</v>
      </c>
    </row>
    <row r="413" s="2" customFormat="1" ht="16.5" customHeight="1">
      <c r="A413" s="41"/>
      <c r="B413" s="42"/>
      <c r="C413" s="310" t="s">
        <v>1033</v>
      </c>
      <c r="D413" s="310" t="s">
        <v>292</v>
      </c>
      <c r="E413" s="311" t="s">
        <v>1034</v>
      </c>
      <c r="F413" s="312" t="s">
        <v>1035</v>
      </c>
      <c r="G413" s="313" t="s">
        <v>231</v>
      </c>
      <c r="H413" s="314">
        <v>2</v>
      </c>
      <c r="I413" s="315"/>
      <c r="J413" s="316">
        <f>ROUND(I413*H413,2)</f>
        <v>0</v>
      </c>
      <c r="K413" s="317"/>
      <c r="L413" s="318"/>
      <c r="M413" s="319" t="s">
        <v>1</v>
      </c>
      <c r="N413" s="320" t="s">
        <v>44</v>
      </c>
      <c r="O413" s="100"/>
      <c r="P413" s="273">
        <f>O413*H413</f>
        <v>0</v>
      </c>
      <c r="Q413" s="273">
        <v>0.0028</v>
      </c>
      <c r="R413" s="273">
        <f>Q413*H413</f>
        <v>0.0055999999999999999</v>
      </c>
      <c r="S413" s="273">
        <v>0</v>
      </c>
      <c r="T413" s="274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75" t="s">
        <v>295</v>
      </c>
      <c r="AT413" s="275" t="s">
        <v>292</v>
      </c>
      <c r="AU413" s="275" t="s">
        <v>91</v>
      </c>
      <c r="AY413" s="18" t="s">
        <v>191</v>
      </c>
      <c r="BE413" s="160">
        <f>IF(N413="základná",J413,0)</f>
        <v>0</v>
      </c>
      <c r="BF413" s="160">
        <f>IF(N413="znížená",J413,0)</f>
        <v>0</v>
      </c>
      <c r="BG413" s="160">
        <f>IF(N413="zákl. prenesená",J413,0)</f>
        <v>0</v>
      </c>
      <c r="BH413" s="160">
        <f>IF(N413="zníž. prenesená",J413,0)</f>
        <v>0</v>
      </c>
      <c r="BI413" s="160">
        <f>IF(N413="nulová",J413,0)</f>
        <v>0</v>
      </c>
      <c r="BJ413" s="18" t="s">
        <v>91</v>
      </c>
      <c r="BK413" s="160">
        <f>ROUND(I413*H413,2)</f>
        <v>0</v>
      </c>
      <c r="BL413" s="18" t="s">
        <v>271</v>
      </c>
      <c r="BM413" s="275" t="s">
        <v>1036</v>
      </c>
    </row>
    <row r="414" s="2" customFormat="1" ht="16.5" customHeight="1">
      <c r="A414" s="41"/>
      <c r="B414" s="42"/>
      <c r="C414" s="263" t="s">
        <v>492</v>
      </c>
      <c r="D414" s="263" t="s">
        <v>194</v>
      </c>
      <c r="E414" s="264" t="s">
        <v>1037</v>
      </c>
      <c r="F414" s="265" t="s">
        <v>1038</v>
      </c>
      <c r="G414" s="266" t="s">
        <v>231</v>
      </c>
      <c r="H414" s="267">
        <v>1</v>
      </c>
      <c r="I414" s="268"/>
      <c r="J414" s="269">
        <f>ROUND(I414*H414,2)</f>
        <v>0</v>
      </c>
      <c r="K414" s="270"/>
      <c r="L414" s="44"/>
      <c r="M414" s="271" t="s">
        <v>1</v>
      </c>
      <c r="N414" s="272" t="s">
        <v>44</v>
      </c>
      <c r="O414" s="100"/>
      <c r="P414" s="273">
        <f>O414*H414</f>
        <v>0</v>
      </c>
      <c r="Q414" s="273">
        <v>0</v>
      </c>
      <c r="R414" s="273">
        <f>Q414*H414</f>
        <v>0</v>
      </c>
      <c r="S414" s="273">
        <v>0.0028</v>
      </c>
      <c r="T414" s="274">
        <f>S414*H414</f>
        <v>0.0028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75" t="s">
        <v>271</v>
      </c>
      <c r="AT414" s="275" t="s">
        <v>194</v>
      </c>
      <c r="AU414" s="275" t="s">
        <v>91</v>
      </c>
      <c r="AY414" s="18" t="s">
        <v>191</v>
      </c>
      <c r="BE414" s="160">
        <f>IF(N414="základná",J414,0)</f>
        <v>0</v>
      </c>
      <c r="BF414" s="160">
        <f>IF(N414="znížená",J414,0)</f>
        <v>0</v>
      </c>
      <c r="BG414" s="160">
        <f>IF(N414="zákl. prenesená",J414,0)</f>
        <v>0</v>
      </c>
      <c r="BH414" s="160">
        <f>IF(N414="zníž. prenesená",J414,0)</f>
        <v>0</v>
      </c>
      <c r="BI414" s="160">
        <f>IF(N414="nulová",J414,0)</f>
        <v>0</v>
      </c>
      <c r="BJ414" s="18" t="s">
        <v>91</v>
      </c>
      <c r="BK414" s="160">
        <f>ROUND(I414*H414,2)</f>
        <v>0</v>
      </c>
      <c r="BL414" s="18" t="s">
        <v>271</v>
      </c>
      <c r="BM414" s="275" t="s">
        <v>1039</v>
      </c>
    </row>
    <row r="415" s="13" customFormat="1">
      <c r="A415" s="13"/>
      <c r="B415" s="276"/>
      <c r="C415" s="277"/>
      <c r="D415" s="278" t="s">
        <v>200</v>
      </c>
      <c r="E415" s="279" t="s">
        <v>1</v>
      </c>
      <c r="F415" s="280" t="s">
        <v>85</v>
      </c>
      <c r="G415" s="277"/>
      <c r="H415" s="281">
        <v>1</v>
      </c>
      <c r="I415" s="282"/>
      <c r="J415" s="277"/>
      <c r="K415" s="277"/>
      <c r="L415" s="283"/>
      <c r="M415" s="284"/>
      <c r="N415" s="285"/>
      <c r="O415" s="285"/>
      <c r="P415" s="285"/>
      <c r="Q415" s="285"/>
      <c r="R415" s="285"/>
      <c r="S415" s="285"/>
      <c r="T415" s="28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87" t="s">
        <v>200</v>
      </c>
      <c r="AU415" s="287" t="s">
        <v>91</v>
      </c>
      <c r="AV415" s="13" t="s">
        <v>91</v>
      </c>
      <c r="AW415" s="13" t="s">
        <v>33</v>
      </c>
      <c r="AX415" s="13" t="s">
        <v>78</v>
      </c>
      <c r="AY415" s="287" t="s">
        <v>191</v>
      </c>
    </row>
    <row r="416" s="14" customFormat="1">
      <c r="A416" s="14"/>
      <c r="B416" s="288"/>
      <c r="C416" s="289"/>
      <c r="D416" s="278" t="s">
        <v>200</v>
      </c>
      <c r="E416" s="290" t="s">
        <v>1</v>
      </c>
      <c r="F416" s="291" t="s">
        <v>204</v>
      </c>
      <c r="G416" s="289"/>
      <c r="H416" s="292">
        <v>1</v>
      </c>
      <c r="I416" s="293"/>
      <c r="J416" s="289"/>
      <c r="K416" s="289"/>
      <c r="L416" s="294"/>
      <c r="M416" s="295"/>
      <c r="N416" s="296"/>
      <c r="O416" s="296"/>
      <c r="P416" s="296"/>
      <c r="Q416" s="296"/>
      <c r="R416" s="296"/>
      <c r="S416" s="296"/>
      <c r="T416" s="29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98" t="s">
        <v>200</v>
      </c>
      <c r="AU416" s="298" t="s">
        <v>91</v>
      </c>
      <c r="AV416" s="14" t="s">
        <v>121</v>
      </c>
      <c r="AW416" s="14" t="s">
        <v>33</v>
      </c>
      <c r="AX416" s="14" t="s">
        <v>85</v>
      </c>
      <c r="AY416" s="298" t="s">
        <v>191</v>
      </c>
    </row>
    <row r="417" s="2" customFormat="1" ht="24.15" customHeight="1">
      <c r="A417" s="41"/>
      <c r="B417" s="42"/>
      <c r="C417" s="263" t="s">
        <v>1040</v>
      </c>
      <c r="D417" s="263" t="s">
        <v>194</v>
      </c>
      <c r="E417" s="264" t="s">
        <v>1041</v>
      </c>
      <c r="F417" s="265" t="s">
        <v>1042</v>
      </c>
      <c r="G417" s="266" t="s">
        <v>304</v>
      </c>
      <c r="H417" s="267"/>
      <c r="I417" s="268"/>
      <c r="J417" s="269">
        <f>ROUND(I417*H417,2)</f>
        <v>0</v>
      </c>
      <c r="K417" s="270"/>
      <c r="L417" s="44"/>
      <c r="M417" s="271" t="s">
        <v>1</v>
      </c>
      <c r="N417" s="272" t="s">
        <v>44</v>
      </c>
      <c r="O417" s="100"/>
      <c r="P417" s="273">
        <f>O417*H417</f>
        <v>0</v>
      </c>
      <c r="Q417" s="273">
        <v>0</v>
      </c>
      <c r="R417" s="273">
        <f>Q417*H417</f>
        <v>0</v>
      </c>
      <c r="S417" s="273">
        <v>0</v>
      </c>
      <c r="T417" s="274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75" t="s">
        <v>271</v>
      </c>
      <c r="AT417" s="275" t="s">
        <v>194</v>
      </c>
      <c r="AU417" s="275" t="s">
        <v>91</v>
      </c>
      <c r="AY417" s="18" t="s">
        <v>191</v>
      </c>
      <c r="BE417" s="160">
        <f>IF(N417="základná",J417,0)</f>
        <v>0</v>
      </c>
      <c r="BF417" s="160">
        <f>IF(N417="znížená",J417,0)</f>
        <v>0</v>
      </c>
      <c r="BG417" s="160">
        <f>IF(N417="zákl. prenesená",J417,0)</f>
        <v>0</v>
      </c>
      <c r="BH417" s="160">
        <f>IF(N417="zníž. prenesená",J417,0)</f>
        <v>0</v>
      </c>
      <c r="BI417" s="160">
        <f>IF(N417="nulová",J417,0)</f>
        <v>0</v>
      </c>
      <c r="BJ417" s="18" t="s">
        <v>91</v>
      </c>
      <c r="BK417" s="160">
        <f>ROUND(I417*H417,2)</f>
        <v>0</v>
      </c>
      <c r="BL417" s="18" t="s">
        <v>271</v>
      </c>
      <c r="BM417" s="275" t="s">
        <v>1043</v>
      </c>
    </row>
    <row r="418" s="12" customFormat="1" ht="22.8" customHeight="1">
      <c r="A418" s="12"/>
      <c r="B418" s="248"/>
      <c r="C418" s="249"/>
      <c r="D418" s="250" t="s">
        <v>77</v>
      </c>
      <c r="E418" s="261" t="s">
        <v>1044</v>
      </c>
      <c r="F418" s="261" t="s">
        <v>1045</v>
      </c>
      <c r="G418" s="249"/>
      <c r="H418" s="249"/>
      <c r="I418" s="252"/>
      <c r="J418" s="262">
        <f>BK418</f>
        <v>0</v>
      </c>
      <c r="K418" s="249"/>
      <c r="L418" s="253"/>
      <c r="M418" s="254"/>
      <c r="N418" s="255"/>
      <c r="O418" s="255"/>
      <c r="P418" s="256">
        <f>SUM(P419:P424)</f>
        <v>0</v>
      </c>
      <c r="Q418" s="255"/>
      <c r="R418" s="256">
        <f>SUM(R419:R424)</f>
        <v>0.23736679999999999</v>
      </c>
      <c r="S418" s="255"/>
      <c r="T418" s="257">
        <f>SUM(T419:T424)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58" t="s">
        <v>91</v>
      </c>
      <c r="AT418" s="259" t="s">
        <v>77</v>
      </c>
      <c r="AU418" s="259" t="s">
        <v>85</v>
      </c>
      <c r="AY418" s="258" t="s">
        <v>191</v>
      </c>
      <c r="BK418" s="260">
        <f>SUM(BK419:BK424)</f>
        <v>0</v>
      </c>
    </row>
    <row r="419" s="2" customFormat="1" ht="24.15" customHeight="1">
      <c r="A419" s="41"/>
      <c r="B419" s="42"/>
      <c r="C419" s="263" t="s">
        <v>1046</v>
      </c>
      <c r="D419" s="263" t="s">
        <v>194</v>
      </c>
      <c r="E419" s="264" t="s">
        <v>1047</v>
      </c>
      <c r="F419" s="265" t="s">
        <v>1048</v>
      </c>
      <c r="G419" s="266" t="s">
        <v>197</v>
      </c>
      <c r="H419" s="267">
        <v>8.8360000000000003</v>
      </c>
      <c r="I419" s="268"/>
      <c r="J419" s="269">
        <f>ROUND(I419*H419,2)</f>
        <v>0</v>
      </c>
      <c r="K419" s="270"/>
      <c r="L419" s="44"/>
      <c r="M419" s="271" t="s">
        <v>1</v>
      </c>
      <c r="N419" s="272" t="s">
        <v>44</v>
      </c>
      <c r="O419" s="100"/>
      <c r="P419" s="273">
        <f>O419*H419</f>
        <v>0</v>
      </c>
      <c r="Q419" s="273">
        <v>0.00365</v>
      </c>
      <c r="R419" s="273">
        <f>Q419*H419</f>
        <v>0.0322514</v>
      </c>
      <c r="S419" s="273">
        <v>0</v>
      </c>
      <c r="T419" s="274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75" t="s">
        <v>271</v>
      </c>
      <c r="AT419" s="275" t="s">
        <v>194</v>
      </c>
      <c r="AU419" s="275" t="s">
        <v>91</v>
      </c>
      <c r="AY419" s="18" t="s">
        <v>191</v>
      </c>
      <c r="BE419" s="160">
        <f>IF(N419="základná",J419,0)</f>
        <v>0</v>
      </c>
      <c r="BF419" s="160">
        <f>IF(N419="znížená",J419,0)</f>
        <v>0</v>
      </c>
      <c r="BG419" s="160">
        <f>IF(N419="zákl. prenesená",J419,0)</f>
        <v>0</v>
      </c>
      <c r="BH419" s="160">
        <f>IF(N419="zníž. prenesená",J419,0)</f>
        <v>0</v>
      </c>
      <c r="BI419" s="160">
        <f>IF(N419="nulová",J419,0)</f>
        <v>0</v>
      </c>
      <c r="BJ419" s="18" t="s">
        <v>91</v>
      </c>
      <c r="BK419" s="160">
        <f>ROUND(I419*H419,2)</f>
        <v>0</v>
      </c>
      <c r="BL419" s="18" t="s">
        <v>271</v>
      </c>
      <c r="BM419" s="275" t="s">
        <v>1049</v>
      </c>
    </row>
    <row r="420" s="13" customFormat="1">
      <c r="A420" s="13"/>
      <c r="B420" s="276"/>
      <c r="C420" s="277"/>
      <c r="D420" s="278" t="s">
        <v>200</v>
      </c>
      <c r="E420" s="279" t="s">
        <v>1</v>
      </c>
      <c r="F420" s="280" t="s">
        <v>573</v>
      </c>
      <c r="G420" s="277"/>
      <c r="H420" s="281">
        <v>8.8360000000000003</v>
      </c>
      <c r="I420" s="282"/>
      <c r="J420" s="277"/>
      <c r="K420" s="277"/>
      <c r="L420" s="283"/>
      <c r="M420" s="284"/>
      <c r="N420" s="285"/>
      <c r="O420" s="285"/>
      <c r="P420" s="285"/>
      <c r="Q420" s="285"/>
      <c r="R420" s="285"/>
      <c r="S420" s="285"/>
      <c r="T420" s="28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87" t="s">
        <v>200</v>
      </c>
      <c r="AU420" s="287" t="s">
        <v>91</v>
      </c>
      <c r="AV420" s="13" t="s">
        <v>91</v>
      </c>
      <c r="AW420" s="13" t="s">
        <v>33</v>
      </c>
      <c r="AX420" s="13" t="s">
        <v>78</v>
      </c>
      <c r="AY420" s="287" t="s">
        <v>191</v>
      </c>
    </row>
    <row r="421" s="14" customFormat="1">
      <c r="A421" s="14"/>
      <c r="B421" s="288"/>
      <c r="C421" s="289"/>
      <c r="D421" s="278" t="s">
        <v>200</v>
      </c>
      <c r="E421" s="290" t="s">
        <v>1</v>
      </c>
      <c r="F421" s="291" t="s">
        <v>204</v>
      </c>
      <c r="G421" s="289"/>
      <c r="H421" s="292">
        <v>8.8360000000000003</v>
      </c>
      <c r="I421" s="293"/>
      <c r="J421" s="289"/>
      <c r="K421" s="289"/>
      <c r="L421" s="294"/>
      <c r="M421" s="295"/>
      <c r="N421" s="296"/>
      <c r="O421" s="296"/>
      <c r="P421" s="296"/>
      <c r="Q421" s="296"/>
      <c r="R421" s="296"/>
      <c r="S421" s="296"/>
      <c r="T421" s="29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98" t="s">
        <v>200</v>
      </c>
      <c r="AU421" s="298" t="s">
        <v>91</v>
      </c>
      <c r="AV421" s="14" t="s">
        <v>121</v>
      </c>
      <c r="AW421" s="14" t="s">
        <v>33</v>
      </c>
      <c r="AX421" s="14" t="s">
        <v>85</v>
      </c>
      <c r="AY421" s="298" t="s">
        <v>191</v>
      </c>
    </row>
    <row r="422" s="2" customFormat="1" ht="24.15" customHeight="1">
      <c r="A422" s="41"/>
      <c r="B422" s="42"/>
      <c r="C422" s="310" t="s">
        <v>1050</v>
      </c>
      <c r="D422" s="310" t="s">
        <v>292</v>
      </c>
      <c r="E422" s="311" t="s">
        <v>1051</v>
      </c>
      <c r="F422" s="312" t="s">
        <v>1052</v>
      </c>
      <c r="G422" s="313" t="s">
        <v>197</v>
      </c>
      <c r="H422" s="314">
        <v>9.3659999999999997</v>
      </c>
      <c r="I422" s="315"/>
      <c r="J422" s="316">
        <f>ROUND(I422*H422,2)</f>
        <v>0</v>
      </c>
      <c r="K422" s="317"/>
      <c r="L422" s="318"/>
      <c r="M422" s="319" t="s">
        <v>1</v>
      </c>
      <c r="N422" s="320" t="s">
        <v>44</v>
      </c>
      <c r="O422" s="100"/>
      <c r="P422" s="273">
        <f>O422*H422</f>
        <v>0</v>
      </c>
      <c r="Q422" s="273">
        <v>0.021899999999999999</v>
      </c>
      <c r="R422" s="273">
        <f>Q422*H422</f>
        <v>0.20511539999999998</v>
      </c>
      <c r="S422" s="273">
        <v>0</v>
      </c>
      <c r="T422" s="274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75" t="s">
        <v>295</v>
      </c>
      <c r="AT422" s="275" t="s">
        <v>292</v>
      </c>
      <c r="AU422" s="275" t="s">
        <v>91</v>
      </c>
      <c r="AY422" s="18" t="s">
        <v>191</v>
      </c>
      <c r="BE422" s="160">
        <f>IF(N422="základná",J422,0)</f>
        <v>0</v>
      </c>
      <c r="BF422" s="160">
        <f>IF(N422="znížená",J422,0)</f>
        <v>0</v>
      </c>
      <c r="BG422" s="160">
        <f>IF(N422="zákl. prenesená",J422,0)</f>
        <v>0</v>
      </c>
      <c r="BH422" s="160">
        <f>IF(N422="zníž. prenesená",J422,0)</f>
        <v>0</v>
      </c>
      <c r="BI422" s="160">
        <f>IF(N422="nulová",J422,0)</f>
        <v>0</v>
      </c>
      <c r="BJ422" s="18" t="s">
        <v>91</v>
      </c>
      <c r="BK422" s="160">
        <f>ROUND(I422*H422,2)</f>
        <v>0</v>
      </c>
      <c r="BL422" s="18" t="s">
        <v>271</v>
      </c>
      <c r="BM422" s="275" t="s">
        <v>1053</v>
      </c>
    </row>
    <row r="423" s="13" customFormat="1">
      <c r="A423" s="13"/>
      <c r="B423" s="276"/>
      <c r="C423" s="277"/>
      <c r="D423" s="278" t="s">
        <v>200</v>
      </c>
      <c r="E423" s="277"/>
      <c r="F423" s="280" t="s">
        <v>1054</v>
      </c>
      <c r="G423" s="277"/>
      <c r="H423" s="281">
        <v>9.3659999999999997</v>
      </c>
      <c r="I423" s="282"/>
      <c r="J423" s="277"/>
      <c r="K423" s="277"/>
      <c r="L423" s="283"/>
      <c r="M423" s="284"/>
      <c r="N423" s="285"/>
      <c r="O423" s="285"/>
      <c r="P423" s="285"/>
      <c r="Q423" s="285"/>
      <c r="R423" s="285"/>
      <c r="S423" s="285"/>
      <c r="T423" s="28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87" t="s">
        <v>200</v>
      </c>
      <c r="AU423" s="287" t="s">
        <v>91</v>
      </c>
      <c r="AV423" s="13" t="s">
        <v>91</v>
      </c>
      <c r="AW423" s="13" t="s">
        <v>4</v>
      </c>
      <c r="AX423" s="13" t="s">
        <v>85</v>
      </c>
      <c r="AY423" s="287" t="s">
        <v>191</v>
      </c>
    </row>
    <row r="424" s="2" customFormat="1" ht="24.15" customHeight="1">
      <c r="A424" s="41"/>
      <c r="B424" s="42"/>
      <c r="C424" s="263" t="s">
        <v>1055</v>
      </c>
      <c r="D424" s="263" t="s">
        <v>194</v>
      </c>
      <c r="E424" s="264" t="s">
        <v>1056</v>
      </c>
      <c r="F424" s="265" t="s">
        <v>1057</v>
      </c>
      <c r="G424" s="266" t="s">
        <v>304</v>
      </c>
      <c r="H424" s="267"/>
      <c r="I424" s="268"/>
      <c r="J424" s="269">
        <f>ROUND(I424*H424,2)</f>
        <v>0</v>
      </c>
      <c r="K424" s="270"/>
      <c r="L424" s="44"/>
      <c r="M424" s="271" t="s">
        <v>1</v>
      </c>
      <c r="N424" s="272" t="s">
        <v>44</v>
      </c>
      <c r="O424" s="100"/>
      <c r="P424" s="273">
        <f>O424*H424</f>
        <v>0</v>
      </c>
      <c r="Q424" s="273">
        <v>0</v>
      </c>
      <c r="R424" s="273">
        <f>Q424*H424</f>
        <v>0</v>
      </c>
      <c r="S424" s="273">
        <v>0</v>
      </c>
      <c r="T424" s="274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75" t="s">
        <v>271</v>
      </c>
      <c r="AT424" s="275" t="s">
        <v>194</v>
      </c>
      <c r="AU424" s="275" t="s">
        <v>91</v>
      </c>
      <c r="AY424" s="18" t="s">
        <v>191</v>
      </c>
      <c r="BE424" s="160">
        <f>IF(N424="základná",J424,0)</f>
        <v>0</v>
      </c>
      <c r="BF424" s="160">
        <f>IF(N424="znížená",J424,0)</f>
        <v>0</v>
      </c>
      <c r="BG424" s="160">
        <f>IF(N424="zákl. prenesená",J424,0)</f>
        <v>0</v>
      </c>
      <c r="BH424" s="160">
        <f>IF(N424="zníž. prenesená",J424,0)</f>
        <v>0</v>
      </c>
      <c r="BI424" s="160">
        <f>IF(N424="nulová",J424,0)</f>
        <v>0</v>
      </c>
      <c r="BJ424" s="18" t="s">
        <v>91</v>
      </c>
      <c r="BK424" s="160">
        <f>ROUND(I424*H424,2)</f>
        <v>0</v>
      </c>
      <c r="BL424" s="18" t="s">
        <v>271</v>
      </c>
      <c r="BM424" s="275" t="s">
        <v>1058</v>
      </c>
    </row>
    <row r="425" s="12" customFormat="1" ht="22.8" customHeight="1">
      <c r="A425" s="12"/>
      <c r="B425" s="248"/>
      <c r="C425" s="249"/>
      <c r="D425" s="250" t="s">
        <v>77</v>
      </c>
      <c r="E425" s="261" t="s">
        <v>1059</v>
      </c>
      <c r="F425" s="261" t="s">
        <v>1060</v>
      </c>
      <c r="G425" s="249"/>
      <c r="H425" s="249"/>
      <c r="I425" s="252"/>
      <c r="J425" s="262">
        <f>BK425</f>
        <v>0</v>
      </c>
      <c r="K425" s="249"/>
      <c r="L425" s="253"/>
      <c r="M425" s="254"/>
      <c r="N425" s="255"/>
      <c r="O425" s="255"/>
      <c r="P425" s="256">
        <f>SUM(P426:P431)</f>
        <v>0</v>
      </c>
      <c r="Q425" s="255"/>
      <c r="R425" s="256">
        <f>SUM(R426:R431)</f>
        <v>0.50118639999999992</v>
      </c>
      <c r="S425" s="255"/>
      <c r="T425" s="257">
        <f>SUM(T426:T431)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58" t="s">
        <v>91</v>
      </c>
      <c r="AT425" s="259" t="s">
        <v>77</v>
      </c>
      <c r="AU425" s="259" t="s">
        <v>85</v>
      </c>
      <c r="AY425" s="258" t="s">
        <v>191</v>
      </c>
      <c r="BK425" s="260">
        <f>SUM(BK426:BK431)</f>
        <v>0</v>
      </c>
    </row>
    <row r="426" s="2" customFormat="1" ht="33" customHeight="1">
      <c r="A426" s="41"/>
      <c r="B426" s="42"/>
      <c r="C426" s="263" t="s">
        <v>1061</v>
      </c>
      <c r="D426" s="263" t="s">
        <v>194</v>
      </c>
      <c r="E426" s="264" t="s">
        <v>1062</v>
      </c>
      <c r="F426" s="265" t="s">
        <v>1063</v>
      </c>
      <c r="G426" s="266" t="s">
        <v>197</v>
      </c>
      <c r="H426" s="267">
        <v>22</v>
      </c>
      <c r="I426" s="268"/>
      <c r="J426" s="269">
        <f>ROUND(I426*H426,2)</f>
        <v>0</v>
      </c>
      <c r="K426" s="270"/>
      <c r="L426" s="44"/>
      <c r="M426" s="271" t="s">
        <v>1</v>
      </c>
      <c r="N426" s="272" t="s">
        <v>44</v>
      </c>
      <c r="O426" s="100"/>
      <c r="P426" s="273">
        <f>O426*H426</f>
        <v>0</v>
      </c>
      <c r="Q426" s="273">
        <v>0.00315</v>
      </c>
      <c r="R426" s="273">
        <f>Q426*H426</f>
        <v>0.0693</v>
      </c>
      <c r="S426" s="273">
        <v>0</v>
      </c>
      <c r="T426" s="274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75" t="s">
        <v>271</v>
      </c>
      <c r="AT426" s="275" t="s">
        <v>194</v>
      </c>
      <c r="AU426" s="275" t="s">
        <v>91</v>
      </c>
      <c r="AY426" s="18" t="s">
        <v>191</v>
      </c>
      <c r="BE426" s="160">
        <f>IF(N426="základná",J426,0)</f>
        <v>0</v>
      </c>
      <c r="BF426" s="160">
        <f>IF(N426="znížená",J426,0)</f>
        <v>0</v>
      </c>
      <c r="BG426" s="160">
        <f>IF(N426="zákl. prenesená",J426,0)</f>
        <v>0</v>
      </c>
      <c r="BH426" s="160">
        <f>IF(N426="zníž. prenesená",J426,0)</f>
        <v>0</v>
      </c>
      <c r="BI426" s="160">
        <f>IF(N426="nulová",J426,0)</f>
        <v>0</v>
      </c>
      <c r="BJ426" s="18" t="s">
        <v>91</v>
      </c>
      <c r="BK426" s="160">
        <f>ROUND(I426*H426,2)</f>
        <v>0</v>
      </c>
      <c r="BL426" s="18" t="s">
        <v>271</v>
      </c>
      <c r="BM426" s="275" t="s">
        <v>1064</v>
      </c>
    </row>
    <row r="427" s="13" customFormat="1">
      <c r="A427" s="13"/>
      <c r="B427" s="276"/>
      <c r="C427" s="277"/>
      <c r="D427" s="278" t="s">
        <v>200</v>
      </c>
      <c r="E427" s="279" t="s">
        <v>1</v>
      </c>
      <c r="F427" s="280" t="s">
        <v>567</v>
      </c>
      <c r="G427" s="277"/>
      <c r="H427" s="281">
        <v>22</v>
      </c>
      <c r="I427" s="282"/>
      <c r="J427" s="277"/>
      <c r="K427" s="277"/>
      <c r="L427" s="283"/>
      <c r="M427" s="284"/>
      <c r="N427" s="285"/>
      <c r="O427" s="285"/>
      <c r="P427" s="285"/>
      <c r="Q427" s="285"/>
      <c r="R427" s="285"/>
      <c r="S427" s="285"/>
      <c r="T427" s="28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7" t="s">
        <v>200</v>
      </c>
      <c r="AU427" s="287" t="s">
        <v>91</v>
      </c>
      <c r="AV427" s="13" t="s">
        <v>91</v>
      </c>
      <c r="AW427" s="13" t="s">
        <v>33</v>
      </c>
      <c r="AX427" s="13" t="s">
        <v>78</v>
      </c>
      <c r="AY427" s="287" t="s">
        <v>191</v>
      </c>
    </row>
    <row r="428" s="14" customFormat="1">
      <c r="A428" s="14"/>
      <c r="B428" s="288"/>
      <c r="C428" s="289"/>
      <c r="D428" s="278" t="s">
        <v>200</v>
      </c>
      <c r="E428" s="290" t="s">
        <v>1</v>
      </c>
      <c r="F428" s="291" t="s">
        <v>204</v>
      </c>
      <c r="G428" s="289"/>
      <c r="H428" s="292">
        <v>22</v>
      </c>
      <c r="I428" s="293"/>
      <c r="J428" s="289"/>
      <c r="K428" s="289"/>
      <c r="L428" s="294"/>
      <c r="M428" s="295"/>
      <c r="N428" s="296"/>
      <c r="O428" s="296"/>
      <c r="P428" s="296"/>
      <c r="Q428" s="296"/>
      <c r="R428" s="296"/>
      <c r="S428" s="296"/>
      <c r="T428" s="29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8" t="s">
        <v>200</v>
      </c>
      <c r="AU428" s="298" t="s">
        <v>91</v>
      </c>
      <c r="AV428" s="14" t="s">
        <v>121</v>
      </c>
      <c r="AW428" s="14" t="s">
        <v>33</v>
      </c>
      <c r="AX428" s="14" t="s">
        <v>85</v>
      </c>
      <c r="AY428" s="298" t="s">
        <v>191</v>
      </c>
    </row>
    <row r="429" s="2" customFormat="1" ht="16.5" customHeight="1">
      <c r="A429" s="41"/>
      <c r="B429" s="42"/>
      <c r="C429" s="310" t="s">
        <v>1065</v>
      </c>
      <c r="D429" s="310" t="s">
        <v>292</v>
      </c>
      <c r="E429" s="311" t="s">
        <v>1066</v>
      </c>
      <c r="F429" s="312" t="s">
        <v>1067</v>
      </c>
      <c r="G429" s="313" t="s">
        <v>197</v>
      </c>
      <c r="H429" s="314">
        <v>23.32</v>
      </c>
      <c r="I429" s="315"/>
      <c r="J429" s="316">
        <f>ROUND(I429*H429,2)</f>
        <v>0</v>
      </c>
      <c r="K429" s="317"/>
      <c r="L429" s="318"/>
      <c r="M429" s="319" t="s">
        <v>1</v>
      </c>
      <c r="N429" s="320" t="s">
        <v>44</v>
      </c>
      <c r="O429" s="100"/>
      <c r="P429" s="273">
        <f>O429*H429</f>
        <v>0</v>
      </c>
      <c r="Q429" s="273">
        <v>0.018519999999999998</v>
      </c>
      <c r="R429" s="273">
        <f>Q429*H429</f>
        <v>0.43188639999999995</v>
      </c>
      <c r="S429" s="273">
        <v>0</v>
      </c>
      <c r="T429" s="274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75" t="s">
        <v>295</v>
      </c>
      <c r="AT429" s="275" t="s">
        <v>292</v>
      </c>
      <c r="AU429" s="275" t="s">
        <v>91</v>
      </c>
      <c r="AY429" s="18" t="s">
        <v>191</v>
      </c>
      <c r="BE429" s="160">
        <f>IF(N429="základná",J429,0)</f>
        <v>0</v>
      </c>
      <c r="BF429" s="160">
        <f>IF(N429="znížená",J429,0)</f>
        <v>0</v>
      </c>
      <c r="BG429" s="160">
        <f>IF(N429="zákl. prenesená",J429,0)</f>
        <v>0</v>
      </c>
      <c r="BH429" s="160">
        <f>IF(N429="zníž. prenesená",J429,0)</f>
        <v>0</v>
      </c>
      <c r="BI429" s="160">
        <f>IF(N429="nulová",J429,0)</f>
        <v>0</v>
      </c>
      <c r="BJ429" s="18" t="s">
        <v>91</v>
      </c>
      <c r="BK429" s="160">
        <f>ROUND(I429*H429,2)</f>
        <v>0</v>
      </c>
      <c r="BL429" s="18" t="s">
        <v>271</v>
      </c>
      <c r="BM429" s="275" t="s">
        <v>1068</v>
      </c>
    </row>
    <row r="430" s="13" customFormat="1">
      <c r="A430" s="13"/>
      <c r="B430" s="276"/>
      <c r="C430" s="277"/>
      <c r="D430" s="278" t="s">
        <v>200</v>
      </c>
      <c r="E430" s="277"/>
      <c r="F430" s="280" t="s">
        <v>1069</v>
      </c>
      <c r="G430" s="277"/>
      <c r="H430" s="281">
        <v>23.32</v>
      </c>
      <c r="I430" s="282"/>
      <c r="J430" s="277"/>
      <c r="K430" s="277"/>
      <c r="L430" s="283"/>
      <c r="M430" s="284"/>
      <c r="N430" s="285"/>
      <c r="O430" s="285"/>
      <c r="P430" s="285"/>
      <c r="Q430" s="285"/>
      <c r="R430" s="285"/>
      <c r="S430" s="285"/>
      <c r="T430" s="28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7" t="s">
        <v>200</v>
      </c>
      <c r="AU430" s="287" t="s">
        <v>91</v>
      </c>
      <c r="AV430" s="13" t="s">
        <v>91</v>
      </c>
      <c r="AW430" s="13" t="s">
        <v>4</v>
      </c>
      <c r="AX430" s="13" t="s">
        <v>85</v>
      </c>
      <c r="AY430" s="287" t="s">
        <v>191</v>
      </c>
    </row>
    <row r="431" s="2" customFormat="1" ht="24.15" customHeight="1">
      <c r="A431" s="41"/>
      <c r="B431" s="42"/>
      <c r="C431" s="263" t="s">
        <v>1070</v>
      </c>
      <c r="D431" s="263" t="s">
        <v>194</v>
      </c>
      <c r="E431" s="264" t="s">
        <v>1071</v>
      </c>
      <c r="F431" s="265" t="s">
        <v>1072</v>
      </c>
      <c r="G431" s="266" t="s">
        <v>304</v>
      </c>
      <c r="H431" s="267"/>
      <c r="I431" s="268"/>
      <c r="J431" s="269">
        <f>ROUND(I431*H431,2)</f>
        <v>0</v>
      </c>
      <c r="K431" s="270"/>
      <c r="L431" s="44"/>
      <c r="M431" s="271" t="s">
        <v>1</v>
      </c>
      <c r="N431" s="272" t="s">
        <v>44</v>
      </c>
      <c r="O431" s="100"/>
      <c r="P431" s="273">
        <f>O431*H431</f>
        <v>0</v>
      </c>
      <c r="Q431" s="273">
        <v>0</v>
      </c>
      <c r="R431" s="273">
        <f>Q431*H431</f>
        <v>0</v>
      </c>
      <c r="S431" s="273">
        <v>0</v>
      </c>
      <c r="T431" s="274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75" t="s">
        <v>271</v>
      </c>
      <c r="AT431" s="275" t="s">
        <v>194</v>
      </c>
      <c r="AU431" s="275" t="s">
        <v>91</v>
      </c>
      <c r="AY431" s="18" t="s">
        <v>191</v>
      </c>
      <c r="BE431" s="160">
        <f>IF(N431="základná",J431,0)</f>
        <v>0</v>
      </c>
      <c r="BF431" s="160">
        <f>IF(N431="znížená",J431,0)</f>
        <v>0</v>
      </c>
      <c r="BG431" s="160">
        <f>IF(N431="zákl. prenesená",J431,0)</f>
        <v>0</v>
      </c>
      <c r="BH431" s="160">
        <f>IF(N431="zníž. prenesená",J431,0)</f>
        <v>0</v>
      </c>
      <c r="BI431" s="160">
        <f>IF(N431="nulová",J431,0)</f>
        <v>0</v>
      </c>
      <c r="BJ431" s="18" t="s">
        <v>91</v>
      </c>
      <c r="BK431" s="160">
        <f>ROUND(I431*H431,2)</f>
        <v>0</v>
      </c>
      <c r="BL431" s="18" t="s">
        <v>271</v>
      </c>
      <c r="BM431" s="275" t="s">
        <v>1073</v>
      </c>
    </row>
    <row r="432" s="12" customFormat="1" ht="22.8" customHeight="1">
      <c r="A432" s="12"/>
      <c r="B432" s="248"/>
      <c r="C432" s="249"/>
      <c r="D432" s="250" t="s">
        <v>77</v>
      </c>
      <c r="E432" s="261" t="s">
        <v>453</v>
      </c>
      <c r="F432" s="261" t="s">
        <v>454</v>
      </c>
      <c r="G432" s="249"/>
      <c r="H432" s="249"/>
      <c r="I432" s="252"/>
      <c r="J432" s="262">
        <f>BK432</f>
        <v>0</v>
      </c>
      <c r="K432" s="249"/>
      <c r="L432" s="253"/>
      <c r="M432" s="254"/>
      <c r="N432" s="255"/>
      <c r="O432" s="255"/>
      <c r="P432" s="256">
        <f>SUM(P433:P452)</f>
        <v>0</v>
      </c>
      <c r="Q432" s="255"/>
      <c r="R432" s="256">
        <f>SUM(R433:R452)</f>
        <v>0.0184975</v>
      </c>
      <c r="S432" s="255"/>
      <c r="T432" s="257">
        <f>SUM(T433:T452)</f>
        <v>0.011098499999999999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58" t="s">
        <v>91</v>
      </c>
      <c r="AT432" s="259" t="s">
        <v>77</v>
      </c>
      <c r="AU432" s="259" t="s">
        <v>85</v>
      </c>
      <c r="AY432" s="258" t="s">
        <v>191</v>
      </c>
      <c r="BK432" s="260">
        <f>SUM(BK433:BK452)</f>
        <v>0</v>
      </c>
    </row>
    <row r="433" s="2" customFormat="1" ht="24.15" customHeight="1">
      <c r="A433" s="41"/>
      <c r="B433" s="42"/>
      <c r="C433" s="263" t="s">
        <v>1074</v>
      </c>
      <c r="D433" s="263" t="s">
        <v>194</v>
      </c>
      <c r="E433" s="264" t="s">
        <v>456</v>
      </c>
      <c r="F433" s="265" t="s">
        <v>457</v>
      </c>
      <c r="G433" s="266" t="s">
        <v>197</v>
      </c>
      <c r="H433" s="267">
        <v>36.994999999999997</v>
      </c>
      <c r="I433" s="268"/>
      <c r="J433" s="269">
        <f>ROUND(I433*H433,2)</f>
        <v>0</v>
      </c>
      <c r="K433" s="270"/>
      <c r="L433" s="44"/>
      <c r="M433" s="271" t="s">
        <v>1</v>
      </c>
      <c r="N433" s="272" t="s">
        <v>44</v>
      </c>
      <c r="O433" s="100"/>
      <c r="P433" s="273">
        <f>O433*H433</f>
        <v>0</v>
      </c>
      <c r="Q433" s="273">
        <v>0</v>
      </c>
      <c r="R433" s="273">
        <f>Q433*H433</f>
        <v>0</v>
      </c>
      <c r="S433" s="273">
        <v>0.00029999999999999997</v>
      </c>
      <c r="T433" s="274">
        <f>S433*H433</f>
        <v>0.011098499999999999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75" t="s">
        <v>271</v>
      </c>
      <c r="AT433" s="275" t="s">
        <v>194</v>
      </c>
      <c r="AU433" s="275" t="s">
        <v>91</v>
      </c>
      <c r="AY433" s="18" t="s">
        <v>191</v>
      </c>
      <c r="BE433" s="160">
        <f>IF(N433="základná",J433,0)</f>
        <v>0</v>
      </c>
      <c r="BF433" s="160">
        <f>IF(N433="znížená",J433,0)</f>
        <v>0</v>
      </c>
      <c r="BG433" s="160">
        <f>IF(N433="zákl. prenesená",J433,0)</f>
        <v>0</v>
      </c>
      <c r="BH433" s="160">
        <f>IF(N433="zníž. prenesená",J433,0)</f>
        <v>0</v>
      </c>
      <c r="BI433" s="160">
        <f>IF(N433="nulová",J433,0)</f>
        <v>0</v>
      </c>
      <c r="BJ433" s="18" t="s">
        <v>91</v>
      </c>
      <c r="BK433" s="160">
        <f>ROUND(I433*H433,2)</f>
        <v>0</v>
      </c>
      <c r="BL433" s="18" t="s">
        <v>271</v>
      </c>
      <c r="BM433" s="275" t="s">
        <v>1075</v>
      </c>
    </row>
    <row r="434" s="13" customFormat="1">
      <c r="A434" s="13"/>
      <c r="B434" s="276"/>
      <c r="C434" s="277"/>
      <c r="D434" s="278" t="s">
        <v>200</v>
      </c>
      <c r="E434" s="279" t="s">
        <v>1</v>
      </c>
      <c r="F434" s="280" t="s">
        <v>1076</v>
      </c>
      <c r="G434" s="277"/>
      <c r="H434" s="281">
        <v>8.8360000000000003</v>
      </c>
      <c r="I434" s="282"/>
      <c r="J434" s="277"/>
      <c r="K434" s="277"/>
      <c r="L434" s="283"/>
      <c r="M434" s="284"/>
      <c r="N434" s="285"/>
      <c r="O434" s="285"/>
      <c r="P434" s="285"/>
      <c r="Q434" s="285"/>
      <c r="R434" s="285"/>
      <c r="S434" s="285"/>
      <c r="T434" s="28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87" t="s">
        <v>200</v>
      </c>
      <c r="AU434" s="287" t="s">
        <v>91</v>
      </c>
      <c r="AV434" s="13" t="s">
        <v>91</v>
      </c>
      <c r="AW434" s="13" t="s">
        <v>33</v>
      </c>
      <c r="AX434" s="13" t="s">
        <v>78</v>
      </c>
      <c r="AY434" s="287" t="s">
        <v>191</v>
      </c>
    </row>
    <row r="435" s="13" customFormat="1">
      <c r="A435" s="13"/>
      <c r="B435" s="276"/>
      <c r="C435" s="277"/>
      <c r="D435" s="278" t="s">
        <v>200</v>
      </c>
      <c r="E435" s="279" t="s">
        <v>1</v>
      </c>
      <c r="F435" s="280" t="s">
        <v>568</v>
      </c>
      <c r="G435" s="277"/>
      <c r="H435" s="281">
        <v>26.396999999999998</v>
      </c>
      <c r="I435" s="282"/>
      <c r="J435" s="277"/>
      <c r="K435" s="277"/>
      <c r="L435" s="283"/>
      <c r="M435" s="284"/>
      <c r="N435" s="285"/>
      <c r="O435" s="285"/>
      <c r="P435" s="285"/>
      <c r="Q435" s="285"/>
      <c r="R435" s="285"/>
      <c r="S435" s="285"/>
      <c r="T435" s="28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87" t="s">
        <v>200</v>
      </c>
      <c r="AU435" s="287" t="s">
        <v>91</v>
      </c>
      <c r="AV435" s="13" t="s">
        <v>91</v>
      </c>
      <c r="AW435" s="13" t="s">
        <v>33</v>
      </c>
      <c r="AX435" s="13" t="s">
        <v>78</v>
      </c>
      <c r="AY435" s="287" t="s">
        <v>191</v>
      </c>
    </row>
    <row r="436" s="15" customFormat="1">
      <c r="A436" s="15"/>
      <c r="B436" s="299"/>
      <c r="C436" s="300"/>
      <c r="D436" s="278" t="s">
        <v>200</v>
      </c>
      <c r="E436" s="301" t="s">
        <v>129</v>
      </c>
      <c r="F436" s="302" t="s">
        <v>214</v>
      </c>
      <c r="G436" s="300"/>
      <c r="H436" s="303">
        <v>35.232999999999997</v>
      </c>
      <c r="I436" s="304"/>
      <c r="J436" s="300"/>
      <c r="K436" s="300"/>
      <c r="L436" s="305"/>
      <c r="M436" s="306"/>
      <c r="N436" s="307"/>
      <c r="O436" s="307"/>
      <c r="P436" s="307"/>
      <c r="Q436" s="307"/>
      <c r="R436" s="307"/>
      <c r="S436" s="307"/>
      <c r="T436" s="30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309" t="s">
        <v>200</v>
      </c>
      <c r="AU436" s="309" t="s">
        <v>91</v>
      </c>
      <c r="AV436" s="15" t="s">
        <v>209</v>
      </c>
      <c r="AW436" s="15" t="s">
        <v>33</v>
      </c>
      <c r="AX436" s="15" t="s">
        <v>78</v>
      </c>
      <c r="AY436" s="309" t="s">
        <v>191</v>
      </c>
    </row>
    <row r="437" s="13" customFormat="1">
      <c r="A437" s="13"/>
      <c r="B437" s="276"/>
      <c r="C437" s="277"/>
      <c r="D437" s="278" t="s">
        <v>200</v>
      </c>
      <c r="E437" s="279" t="s">
        <v>1</v>
      </c>
      <c r="F437" s="280" t="s">
        <v>460</v>
      </c>
      <c r="G437" s="277"/>
      <c r="H437" s="281">
        <v>1.762</v>
      </c>
      <c r="I437" s="282"/>
      <c r="J437" s="277"/>
      <c r="K437" s="277"/>
      <c r="L437" s="283"/>
      <c r="M437" s="284"/>
      <c r="N437" s="285"/>
      <c r="O437" s="285"/>
      <c r="P437" s="285"/>
      <c r="Q437" s="285"/>
      <c r="R437" s="285"/>
      <c r="S437" s="285"/>
      <c r="T437" s="28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87" t="s">
        <v>200</v>
      </c>
      <c r="AU437" s="287" t="s">
        <v>91</v>
      </c>
      <c r="AV437" s="13" t="s">
        <v>91</v>
      </c>
      <c r="AW437" s="13" t="s">
        <v>33</v>
      </c>
      <c r="AX437" s="13" t="s">
        <v>78</v>
      </c>
      <c r="AY437" s="287" t="s">
        <v>191</v>
      </c>
    </row>
    <row r="438" s="14" customFormat="1">
      <c r="A438" s="14"/>
      <c r="B438" s="288"/>
      <c r="C438" s="289"/>
      <c r="D438" s="278" t="s">
        <v>200</v>
      </c>
      <c r="E438" s="290" t="s">
        <v>132</v>
      </c>
      <c r="F438" s="291" t="s">
        <v>204</v>
      </c>
      <c r="G438" s="289"/>
      <c r="H438" s="292">
        <v>36.994999999999997</v>
      </c>
      <c r="I438" s="293"/>
      <c r="J438" s="289"/>
      <c r="K438" s="289"/>
      <c r="L438" s="294"/>
      <c r="M438" s="295"/>
      <c r="N438" s="296"/>
      <c r="O438" s="296"/>
      <c r="P438" s="296"/>
      <c r="Q438" s="296"/>
      <c r="R438" s="296"/>
      <c r="S438" s="296"/>
      <c r="T438" s="29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98" t="s">
        <v>200</v>
      </c>
      <c r="AU438" s="298" t="s">
        <v>91</v>
      </c>
      <c r="AV438" s="14" t="s">
        <v>121</v>
      </c>
      <c r="AW438" s="14" t="s">
        <v>33</v>
      </c>
      <c r="AX438" s="14" t="s">
        <v>85</v>
      </c>
      <c r="AY438" s="298" t="s">
        <v>191</v>
      </c>
    </row>
    <row r="439" s="2" customFormat="1" ht="24.15" customHeight="1">
      <c r="A439" s="41"/>
      <c r="B439" s="42"/>
      <c r="C439" s="263" t="s">
        <v>1077</v>
      </c>
      <c r="D439" s="263" t="s">
        <v>194</v>
      </c>
      <c r="E439" s="264" t="s">
        <v>462</v>
      </c>
      <c r="F439" s="265" t="s">
        <v>463</v>
      </c>
      <c r="G439" s="266" t="s">
        <v>197</v>
      </c>
      <c r="H439" s="267">
        <v>36.994999999999997</v>
      </c>
      <c r="I439" s="268"/>
      <c r="J439" s="269">
        <f>ROUND(I439*H439,2)</f>
        <v>0</v>
      </c>
      <c r="K439" s="270"/>
      <c r="L439" s="44"/>
      <c r="M439" s="271" t="s">
        <v>1</v>
      </c>
      <c r="N439" s="272" t="s">
        <v>44</v>
      </c>
      <c r="O439" s="100"/>
      <c r="P439" s="273">
        <f>O439*H439</f>
        <v>0</v>
      </c>
      <c r="Q439" s="273">
        <v>0.00012999999999999999</v>
      </c>
      <c r="R439" s="273">
        <f>Q439*H439</f>
        <v>0.0048093499999999996</v>
      </c>
      <c r="S439" s="273">
        <v>0</v>
      </c>
      <c r="T439" s="274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75" t="s">
        <v>271</v>
      </c>
      <c r="AT439" s="275" t="s">
        <v>194</v>
      </c>
      <c r="AU439" s="275" t="s">
        <v>91</v>
      </c>
      <c r="AY439" s="18" t="s">
        <v>191</v>
      </c>
      <c r="BE439" s="160">
        <f>IF(N439="základná",J439,0)</f>
        <v>0</v>
      </c>
      <c r="BF439" s="160">
        <f>IF(N439="znížená",J439,0)</f>
        <v>0</v>
      </c>
      <c r="BG439" s="160">
        <f>IF(N439="zákl. prenesená",J439,0)</f>
        <v>0</v>
      </c>
      <c r="BH439" s="160">
        <f>IF(N439="zníž. prenesená",J439,0)</f>
        <v>0</v>
      </c>
      <c r="BI439" s="160">
        <f>IF(N439="nulová",J439,0)</f>
        <v>0</v>
      </c>
      <c r="BJ439" s="18" t="s">
        <v>91</v>
      </c>
      <c r="BK439" s="160">
        <f>ROUND(I439*H439,2)</f>
        <v>0</v>
      </c>
      <c r="BL439" s="18" t="s">
        <v>271</v>
      </c>
      <c r="BM439" s="275" t="s">
        <v>1078</v>
      </c>
    </row>
    <row r="440" s="13" customFormat="1">
      <c r="A440" s="13"/>
      <c r="B440" s="276"/>
      <c r="C440" s="277"/>
      <c r="D440" s="278" t="s">
        <v>200</v>
      </c>
      <c r="E440" s="279" t="s">
        <v>1</v>
      </c>
      <c r="F440" s="280" t="s">
        <v>132</v>
      </c>
      <c r="G440" s="277"/>
      <c r="H440" s="281">
        <v>36.994999999999997</v>
      </c>
      <c r="I440" s="282"/>
      <c r="J440" s="277"/>
      <c r="K440" s="277"/>
      <c r="L440" s="283"/>
      <c r="M440" s="284"/>
      <c r="N440" s="285"/>
      <c r="O440" s="285"/>
      <c r="P440" s="285"/>
      <c r="Q440" s="285"/>
      <c r="R440" s="285"/>
      <c r="S440" s="285"/>
      <c r="T440" s="28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7" t="s">
        <v>200</v>
      </c>
      <c r="AU440" s="287" t="s">
        <v>91</v>
      </c>
      <c r="AV440" s="13" t="s">
        <v>91</v>
      </c>
      <c r="AW440" s="13" t="s">
        <v>33</v>
      </c>
      <c r="AX440" s="13" t="s">
        <v>78</v>
      </c>
      <c r="AY440" s="287" t="s">
        <v>191</v>
      </c>
    </row>
    <row r="441" s="14" customFormat="1">
      <c r="A441" s="14"/>
      <c r="B441" s="288"/>
      <c r="C441" s="289"/>
      <c r="D441" s="278" t="s">
        <v>200</v>
      </c>
      <c r="E441" s="290" t="s">
        <v>1</v>
      </c>
      <c r="F441" s="291" t="s">
        <v>204</v>
      </c>
      <c r="G441" s="289"/>
      <c r="H441" s="292">
        <v>36.994999999999997</v>
      </c>
      <c r="I441" s="293"/>
      <c r="J441" s="289"/>
      <c r="K441" s="289"/>
      <c r="L441" s="294"/>
      <c r="M441" s="295"/>
      <c r="N441" s="296"/>
      <c r="O441" s="296"/>
      <c r="P441" s="296"/>
      <c r="Q441" s="296"/>
      <c r="R441" s="296"/>
      <c r="S441" s="296"/>
      <c r="T441" s="29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8" t="s">
        <v>200</v>
      </c>
      <c r="AU441" s="298" t="s">
        <v>91</v>
      </c>
      <c r="AV441" s="14" t="s">
        <v>121</v>
      </c>
      <c r="AW441" s="14" t="s">
        <v>33</v>
      </c>
      <c r="AX441" s="14" t="s">
        <v>85</v>
      </c>
      <c r="AY441" s="298" t="s">
        <v>191</v>
      </c>
    </row>
    <row r="442" s="2" customFormat="1" ht="24.15" customHeight="1">
      <c r="A442" s="41"/>
      <c r="B442" s="42"/>
      <c r="C442" s="263" t="s">
        <v>1079</v>
      </c>
      <c r="D442" s="263" t="s">
        <v>194</v>
      </c>
      <c r="E442" s="264" t="s">
        <v>467</v>
      </c>
      <c r="F442" s="265" t="s">
        <v>468</v>
      </c>
      <c r="G442" s="266" t="s">
        <v>197</v>
      </c>
      <c r="H442" s="267">
        <v>36.994999999999997</v>
      </c>
      <c r="I442" s="268"/>
      <c r="J442" s="269">
        <f>ROUND(I442*H442,2)</f>
        <v>0</v>
      </c>
      <c r="K442" s="270"/>
      <c r="L442" s="44"/>
      <c r="M442" s="271" t="s">
        <v>1</v>
      </c>
      <c r="N442" s="272" t="s">
        <v>44</v>
      </c>
      <c r="O442" s="100"/>
      <c r="P442" s="273">
        <f>O442*H442</f>
        <v>0</v>
      </c>
      <c r="Q442" s="273">
        <v>0</v>
      </c>
      <c r="R442" s="273">
        <f>Q442*H442</f>
        <v>0</v>
      </c>
      <c r="S442" s="273">
        <v>0</v>
      </c>
      <c r="T442" s="274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75" t="s">
        <v>271</v>
      </c>
      <c r="AT442" s="275" t="s">
        <v>194</v>
      </c>
      <c r="AU442" s="275" t="s">
        <v>91</v>
      </c>
      <c r="AY442" s="18" t="s">
        <v>191</v>
      </c>
      <c r="BE442" s="160">
        <f>IF(N442="základná",J442,0)</f>
        <v>0</v>
      </c>
      <c r="BF442" s="160">
        <f>IF(N442="znížená",J442,0)</f>
        <v>0</v>
      </c>
      <c r="BG442" s="160">
        <f>IF(N442="zákl. prenesená",J442,0)</f>
        <v>0</v>
      </c>
      <c r="BH442" s="160">
        <f>IF(N442="zníž. prenesená",J442,0)</f>
        <v>0</v>
      </c>
      <c r="BI442" s="160">
        <f>IF(N442="nulová",J442,0)</f>
        <v>0</v>
      </c>
      <c r="BJ442" s="18" t="s">
        <v>91</v>
      </c>
      <c r="BK442" s="160">
        <f>ROUND(I442*H442,2)</f>
        <v>0</v>
      </c>
      <c r="BL442" s="18" t="s">
        <v>271</v>
      </c>
      <c r="BM442" s="275" t="s">
        <v>1080</v>
      </c>
    </row>
    <row r="443" s="13" customFormat="1">
      <c r="A443" s="13"/>
      <c r="B443" s="276"/>
      <c r="C443" s="277"/>
      <c r="D443" s="278" t="s">
        <v>200</v>
      </c>
      <c r="E443" s="279" t="s">
        <v>1</v>
      </c>
      <c r="F443" s="280" t="s">
        <v>132</v>
      </c>
      <c r="G443" s="277"/>
      <c r="H443" s="281">
        <v>36.994999999999997</v>
      </c>
      <c r="I443" s="282"/>
      <c r="J443" s="277"/>
      <c r="K443" s="277"/>
      <c r="L443" s="283"/>
      <c r="M443" s="284"/>
      <c r="N443" s="285"/>
      <c r="O443" s="285"/>
      <c r="P443" s="285"/>
      <c r="Q443" s="285"/>
      <c r="R443" s="285"/>
      <c r="S443" s="285"/>
      <c r="T443" s="28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87" t="s">
        <v>200</v>
      </c>
      <c r="AU443" s="287" t="s">
        <v>91</v>
      </c>
      <c r="AV443" s="13" t="s">
        <v>91</v>
      </c>
      <c r="AW443" s="13" t="s">
        <v>33</v>
      </c>
      <c r="AX443" s="13" t="s">
        <v>85</v>
      </c>
      <c r="AY443" s="287" t="s">
        <v>191</v>
      </c>
    </row>
    <row r="444" s="2" customFormat="1" ht="24.15" customHeight="1">
      <c r="A444" s="41"/>
      <c r="B444" s="42"/>
      <c r="C444" s="263" t="s">
        <v>1081</v>
      </c>
      <c r="D444" s="263" t="s">
        <v>194</v>
      </c>
      <c r="E444" s="264" t="s">
        <v>471</v>
      </c>
      <c r="F444" s="265" t="s">
        <v>472</v>
      </c>
      <c r="G444" s="266" t="s">
        <v>197</v>
      </c>
      <c r="H444" s="267">
        <v>36.994999999999997</v>
      </c>
      <c r="I444" s="268"/>
      <c r="J444" s="269">
        <f>ROUND(I444*H444,2)</f>
        <v>0</v>
      </c>
      <c r="K444" s="270"/>
      <c r="L444" s="44"/>
      <c r="M444" s="271" t="s">
        <v>1</v>
      </c>
      <c r="N444" s="272" t="s">
        <v>44</v>
      </c>
      <c r="O444" s="100"/>
      <c r="P444" s="273">
        <f>O444*H444</f>
        <v>0</v>
      </c>
      <c r="Q444" s="273">
        <v>3.0000000000000001E-05</v>
      </c>
      <c r="R444" s="273">
        <f>Q444*H444</f>
        <v>0.0011098499999999999</v>
      </c>
      <c r="S444" s="273">
        <v>0</v>
      </c>
      <c r="T444" s="274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75" t="s">
        <v>271</v>
      </c>
      <c r="AT444" s="275" t="s">
        <v>194</v>
      </c>
      <c r="AU444" s="275" t="s">
        <v>91</v>
      </c>
      <c r="AY444" s="18" t="s">
        <v>191</v>
      </c>
      <c r="BE444" s="160">
        <f>IF(N444="základná",J444,0)</f>
        <v>0</v>
      </c>
      <c r="BF444" s="160">
        <f>IF(N444="znížená",J444,0)</f>
        <v>0</v>
      </c>
      <c r="BG444" s="160">
        <f>IF(N444="zákl. prenesená",J444,0)</f>
        <v>0</v>
      </c>
      <c r="BH444" s="160">
        <f>IF(N444="zníž. prenesená",J444,0)</f>
        <v>0</v>
      </c>
      <c r="BI444" s="160">
        <f>IF(N444="nulová",J444,0)</f>
        <v>0</v>
      </c>
      <c r="BJ444" s="18" t="s">
        <v>91</v>
      </c>
      <c r="BK444" s="160">
        <f>ROUND(I444*H444,2)</f>
        <v>0</v>
      </c>
      <c r="BL444" s="18" t="s">
        <v>271</v>
      </c>
      <c r="BM444" s="275" t="s">
        <v>1082</v>
      </c>
    </row>
    <row r="445" s="13" customFormat="1">
      <c r="A445" s="13"/>
      <c r="B445" s="276"/>
      <c r="C445" s="277"/>
      <c r="D445" s="278" t="s">
        <v>200</v>
      </c>
      <c r="E445" s="279" t="s">
        <v>1</v>
      </c>
      <c r="F445" s="280" t="s">
        <v>132</v>
      </c>
      <c r="G445" s="277"/>
      <c r="H445" s="281">
        <v>36.994999999999997</v>
      </c>
      <c r="I445" s="282"/>
      <c r="J445" s="277"/>
      <c r="K445" s="277"/>
      <c r="L445" s="283"/>
      <c r="M445" s="284"/>
      <c r="N445" s="285"/>
      <c r="O445" s="285"/>
      <c r="P445" s="285"/>
      <c r="Q445" s="285"/>
      <c r="R445" s="285"/>
      <c r="S445" s="285"/>
      <c r="T445" s="28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87" t="s">
        <v>200</v>
      </c>
      <c r="AU445" s="287" t="s">
        <v>91</v>
      </c>
      <c r="AV445" s="13" t="s">
        <v>91</v>
      </c>
      <c r="AW445" s="13" t="s">
        <v>33</v>
      </c>
      <c r="AX445" s="13" t="s">
        <v>78</v>
      </c>
      <c r="AY445" s="287" t="s">
        <v>191</v>
      </c>
    </row>
    <row r="446" s="14" customFormat="1">
      <c r="A446" s="14"/>
      <c r="B446" s="288"/>
      <c r="C446" s="289"/>
      <c r="D446" s="278" t="s">
        <v>200</v>
      </c>
      <c r="E446" s="290" t="s">
        <v>1</v>
      </c>
      <c r="F446" s="291" t="s">
        <v>204</v>
      </c>
      <c r="G446" s="289"/>
      <c r="H446" s="292">
        <v>36.994999999999997</v>
      </c>
      <c r="I446" s="293"/>
      <c r="J446" s="289"/>
      <c r="K446" s="289"/>
      <c r="L446" s="294"/>
      <c r="M446" s="295"/>
      <c r="N446" s="296"/>
      <c r="O446" s="296"/>
      <c r="P446" s="296"/>
      <c r="Q446" s="296"/>
      <c r="R446" s="296"/>
      <c r="S446" s="296"/>
      <c r="T446" s="29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8" t="s">
        <v>200</v>
      </c>
      <c r="AU446" s="298" t="s">
        <v>91</v>
      </c>
      <c r="AV446" s="14" t="s">
        <v>121</v>
      </c>
      <c r="AW446" s="14" t="s">
        <v>33</v>
      </c>
      <c r="AX446" s="14" t="s">
        <v>85</v>
      </c>
      <c r="AY446" s="298" t="s">
        <v>191</v>
      </c>
    </row>
    <row r="447" s="2" customFormat="1" ht="24.15" customHeight="1">
      <c r="A447" s="41"/>
      <c r="B447" s="42"/>
      <c r="C447" s="263" t="s">
        <v>1083</v>
      </c>
      <c r="D447" s="263" t="s">
        <v>194</v>
      </c>
      <c r="E447" s="264" t="s">
        <v>475</v>
      </c>
      <c r="F447" s="265" t="s">
        <v>476</v>
      </c>
      <c r="G447" s="266" t="s">
        <v>197</v>
      </c>
      <c r="H447" s="267">
        <v>8.8360000000000003</v>
      </c>
      <c r="I447" s="268"/>
      <c r="J447" s="269">
        <f>ROUND(I447*H447,2)</f>
        <v>0</v>
      </c>
      <c r="K447" s="270"/>
      <c r="L447" s="44"/>
      <c r="M447" s="271" t="s">
        <v>1</v>
      </c>
      <c r="N447" s="272" t="s">
        <v>44</v>
      </c>
      <c r="O447" s="100"/>
      <c r="P447" s="273">
        <f>O447*H447</f>
        <v>0</v>
      </c>
      <c r="Q447" s="273">
        <v>0</v>
      </c>
      <c r="R447" s="273">
        <f>Q447*H447</f>
        <v>0</v>
      </c>
      <c r="S447" s="273">
        <v>0</v>
      </c>
      <c r="T447" s="274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75" t="s">
        <v>271</v>
      </c>
      <c r="AT447" s="275" t="s">
        <v>194</v>
      </c>
      <c r="AU447" s="275" t="s">
        <v>91</v>
      </c>
      <c r="AY447" s="18" t="s">
        <v>191</v>
      </c>
      <c r="BE447" s="160">
        <f>IF(N447="základná",J447,0)</f>
        <v>0</v>
      </c>
      <c r="BF447" s="160">
        <f>IF(N447="znížená",J447,0)</f>
        <v>0</v>
      </c>
      <c r="BG447" s="160">
        <f>IF(N447="zákl. prenesená",J447,0)</f>
        <v>0</v>
      </c>
      <c r="BH447" s="160">
        <f>IF(N447="zníž. prenesená",J447,0)</f>
        <v>0</v>
      </c>
      <c r="BI447" s="160">
        <f>IF(N447="nulová",J447,0)</f>
        <v>0</v>
      </c>
      <c r="BJ447" s="18" t="s">
        <v>91</v>
      </c>
      <c r="BK447" s="160">
        <f>ROUND(I447*H447,2)</f>
        <v>0</v>
      </c>
      <c r="BL447" s="18" t="s">
        <v>271</v>
      </c>
      <c r="BM447" s="275" t="s">
        <v>1084</v>
      </c>
    </row>
    <row r="448" s="13" customFormat="1">
      <c r="A448" s="13"/>
      <c r="B448" s="276"/>
      <c r="C448" s="277"/>
      <c r="D448" s="278" t="s">
        <v>200</v>
      </c>
      <c r="E448" s="279" t="s">
        <v>1</v>
      </c>
      <c r="F448" s="280" t="s">
        <v>573</v>
      </c>
      <c r="G448" s="277"/>
      <c r="H448" s="281">
        <v>8.8360000000000003</v>
      </c>
      <c r="I448" s="282"/>
      <c r="J448" s="277"/>
      <c r="K448" s="277"/>
      <c r="L448" s="283"/>
      <c r="M448" s="284"/>
      <c r="N448" s="285"/>
      <c r="O448" s="285"/>
      <c r="P448" s="285"/>
      <c r="Q448" s="285"/>
      <c r="R448" s="285"/>
      <c r="S448" s="285"/>
      <c r="T448" s="28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7" t="s">
        <v>200</v>
      </c>
      <c r="AU448" s="287" t="s">
        <v>91</v>
      </c>
      <c r="AV448" s="13" t="s">
        <v>91</v>
      </c>
      <c r="AW448" s="13" t="s">
        <v>33</v>
      </c>
      <c r="AX448" s="13" t="s">
        <v>78</v>
      </c>
      <c r="AY448" s="287" t="s">
        <v>191</v>
      </c>
    </row>
    <row r="449" s="14" customFormat="1">
      <c r="A449" s="14"/>
      <c r="B449" s="288"/>
      <c r="C449" s="289"/>
      <c r="D449" s="278" t="s">
        <v>200</v>
      </c>
      <c r="E449" s="290" t="s">
        <v>1</v>
      </c>
      <c r="F449" s="291" t="s">
        <v>204</v>
      </c>
      <c r="G449" s="289"/>
      <c r="H449" s="292">
        <v>8.8360000000000003</v>
      </c>
      <c r="I449" s="293"/>
      <c r="J449" s="289"/>
      <c r="K449" s="289"/>
      <c r="L449" s="294"/>
      <c r="M449" s="295"/>
      <c r="N449" s="296"/>
      <c r="O449" s="296"/>
      <c r="P449" s="296"/>
      <c r="Q449" s="296"/>
      <c r="R449" s="296"/>
      <c r="S449" s="296"/>
      <c r="T449" s="29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98" t="s">
        <v>200</v>
      </c>
      <c r="AU449" s="298" t="s">
        <v>91</v>
      </c>
      <c r="AV449" s="14" t="s">
        <v>121</v>
      </c>
      <c r="AW449" s="14" t="s">
        <v>33</v>
      </c>
      <c r="AX449" s="14" t="s">
        <v>85</v>
      </c>
      <c r="AY449" s="298" t="s">
        <v>191</v>
      </c>
    </row>
    <row r="450" s="2" customFormat="1" ht="44.25" customHeight="1">
      <c r="A450" s="41"/>
      <c r="B450" s="42"/>
      <c r="C450" s="263" t="s">
        <v>1085</v>
      </c>
      <c r="D450" s="263" t="s">
        <v>194</v>
      </c>
      <c r="E450" s="264" t="s">
        <v>479</v>
      </c>
      <c r="F450" s="265" t="s">
        <v>480</v>
      </c>
      <c r="G450" s="266" t="s">
        <v>197</v>
      </c>
      <c r="H450" s="267">
        <v>36.994999999999997</v>
      </c>
      <c r="I450" s="268"/>
      <c r="J450" s="269">
        <f>ROUND(I450*H450,2)</f>
        <v>0</v>
      </c>
      <c r="K450" s="270"/>
      <c r="L450" s="44"/>
      <c r="M450" s="271" t="s">
        <v>1</v>
      </c>
      <c r="N450" s="272" t="s">
        <v>44</v>
      </c>
      <c r="O450" s="100"/>
      <c r="P450" s="273">
        <f>O450*H450</f>
        <v>0</v>
      </c>
      <c r="Q450" s="273">
        <v>0.00034000000000000002</v>
      </c>
      <c r="R450" s="273">
        <f>Q450*H450</f>
        <v>0.012578300000000001</v>
      </c>
      <c r="S450" s="273">
        <v>0</v>
      </c>
      <c r="T450" s="274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75" t="s">
        <v>271</v>
      </c>
      <c r="AT450" s="275" t="s">
        <v>194</v>
      </c>
      <c r="AU450" s="275" t="s">
        <v>91</v>
      </c>
      <c r="AY450" s="18" t="s">
        <v>191</v>
      </c>
      <c r="BE450" s="160">
        <f>IF(N450="základná",J450,0)</f>
        <v>0</v>
      </c>
      <c r="BF450" s="160">
        <f>IF(N450="znížená",J450,0)</f>
        <v>0</v>
      </c>
      <c r="BG450" s="160">
        <f>IF(N450="zákl. prenesená",J450,0)</f>
        <v>0</v>
      </c>
      <c r="BH450" s="160">
        <f>IF(N450="zníž. prenesená",J450,0)</f>
        <v>0</v>
      </c>
      <c r="BI450" s="160">
        <f>IF(N450="nulová",J450,0)</f>
        <v>0</v>
      </c>
      <c r="BJ450" s="18" t="s">
        <v>91</v>
      </c>
      <c r="BK450" s="160">
        <f>ROUND(I450*H450,2)</f>
        <v>0</v>
      </c>
      <c r="BL450" s="18" t="s">
        <v>271</v>
      </c>
      <c r="BM450" s="275" t="s">
        <v>1086</v>
      </c>
    </row>
    <row r="451" s="13" customFormat="1">
      <c r="A451" s="13"/>
      <c r="B451" s="276"/>
      <c r="C451" s="277"/>
      <c r="D451" s="278" t="s">
        <v>200</v>
      </c>
      <c r="E451" s="279" t="s">
        <v>1</v>
      </c>
      <c r="F451" s="280" t="s">
        <v>132</v>
      </c>
      <c r="G451" s="277"/>
      <c r="H451" s="281">
        <v>36.994999999999997</v>
      </c>
      <c r="I451" s="282"/>
      <c r="J451" s="277"/>
      <c r="K451" s="277"/>
      <c r="L451" s="283"/>
      <c r="M451" s="284"/>
      <c r="N451" s="285"/>
      <c r="O451" s="285"/>
      <c r="P451" s="285"/>
      <c r="Q451" s="285"/>
      <c r="R451" s="285"/>
      <c r="S451" s="285"/>
      <c r="T451" s="28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87" t="s">
        <v>200</v>
      </c>
      <c r="AU451" s="287" t="s">
        <v>91</v>
      </c>
      <c r="AV451" s="13" t="s">
        <v>91</v>
      </c>
      <c r="AW451" s="13" t="s">
        <v>33</v>
      </c>
      <c r="AX451" s="13" t="s">
        <v>78</v>
      </c>
      <c r="AY451" s="287" t="s">
        <v>191</v>
      </c>
    </row>
    <row r="452" s="14" customFormat="1">
      <c r="A452" s="14"/>
      <c r="B452" s="288"/>
      <c r="C452" s="289"/>
      <c r="D452" s="278" t="s">
        <v>200</v>
      </c>
      <c r="E452" s="290" t="s">
        <v>1</v>
      </c>
      <c r="F452" s="291" t="s">
        <v>204</v>
      </c>
      <c r="G452" s="289"/>
      <c r="H452" s="292">
        <v>36.994999999999997</v>
      </c>
      <c r="I452" s="293"/>
      <c r="J452" s="289"/>
      <c r="K452" s="289"/>
      <c r="L452" s="294"/>
      <c r="M452" s="295"/>
      <c r="N452" s="296"/>
      <c r="O452" s="296"/>
      <c r="P452" s="296"/>
      <c r="Q452" s="296"/>
      <c r="R452" s="296"/>
      <c r="S452" s="296"/>
      <c r="T452" s="29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98" t="s">
        <v>200</v>
      </c>
      <c r="AU452" s="298" t="s">
        <v>91</v>
      </c>
      <c r="AV452" s="14" t="s">
        <v>121</v>
      </c>
      <c r="AW452" s="14" t="s">
        <v>33</v>
      </c>
      <c r="AX452" s="14" t="s">
        <v>85</v>
      </c>
      <c r="AY452" s="298" t="s">
        <v>191</v>
      </c>
    </row>
    <row r="453" s="12" customFormat="1" ht="25.92" customHeight="1">
      <c r="A453" s="12"/>
      <c r="B453" s="248"/>
      <c r="C453" s="249"/>
      <c r="D453" s="250" t="s">
        <v>77</v>
      </c>
      <c r="E453" s="251" t="s">
        <v>292</v>
      </c>
      <c r="F453" s="251" t="s">
        <v>482</v>
      </c>
      <c r="G453" s="249"/>
      <c r="H453" s="249"/>
      <c r="I453" s="252"/>
      <c r="J453" s="227">
        <f>BK453</f>
        <v>0</v>
      </c>
      <c r="K453" s="249"/>
      <c r="L453" s="253"/>
      <c r="M453" s="254"/>
      <c r="N453" s="255"/>
      <c r="O453" s="255"/>
      <c r="P453" s="256">
        <f>P454+P497</f>
        <v>0</v>
      </c>
      <c r="Q453" s="255"/>
      <c r="R453" s="256">
        <f>R454+R497</f>
        <v>0.0057300000000000007</v>
      </c>
      <c r="S453" s="255"/>
      <c r="T453" s="257">
        <f>T454+T497</f>
        <v>0.020150000000000001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58" t="s">
        <v>209</v>
      </c>
      <c r="AT453" s="259" t="s">
        <v>77</v>
      </c>
      <c r="AU453" s="259" t="s">
        <v>78</v>
      </c>
      <c r="AY453" s="258" t="s">
        <v>191</v>
      </c>
      <c r="BK453" s="260">
        <f>BK454+BK497</f>
        <v>0</v>
      </c>
    </row>
    <row r="454" s="12" customFormat="1" ht="22.8" customHeight="1">
      <c r="A454" s="12"/>
      <c r="B454" s="248"/>
      <c r="C454" s="249"/>
      <c r="D454" s="250" t="s">
        <v>77</v>
      </c>
      <c r="E454" s="261" t="s">
        <v>483</v>
      </c>
      <c r="F454" s="261" t="s">
        <v>1087</v>
      </c>
      <c r="G454" s="249"/>
      <c r="H454" s="249"/>
      <c r="I454" s="252"/>
      <c r="J454" s="262">
        <f>BK454</f>
        <v>0</v>
      </c>
      <c r="K454" s="249"/>
      <c r="L454" s="253"/>
      <c r="M454" s="254"/>
      <c r="N454" s="255"/>
      <c r="O454" s="255"/>
      <c r="P454" s="256">
        <f>SUM(P455:P496)</f>
        <v>0</v>
      </c>
      <c r="Q454" s="255"/>
      <c r="R454" s="256">
        <f>SUM(R455:R496)</f>
        <v>0.0057300000000000007</v>
      </c>
      <c r="S454" s="255"/>
      <c r="T454" s="257">
        <f>SUM(T455:T496)</f>
        <v>0.020150000000000001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58" t="s">
        <v>209</v>
      </c>
      <c r="AT454" s="259" t="s">
        <v>77</v>
      </c>
      <c r="AU454" s="259" t="s">
        <v>85</v>
      </c>
      <c r="AY454" s="258" t="s">
        <v>191</v>
      </c>
      <c r="BK454" s="260">
        <f>SUM(BK455:BK496)</f>
        <v>0</v>
      </c>
    </row>
    <row r="455" s="2" customFormat="1" ht="24.15" customHeight="1">
      <c r="A455" s="41"/>
      <c r="B455" s="42"/>
      <c r="C455" s="263" t="s">
        <v>1088</v>
      </c>
      <c r="D455" s="263" t="s">
        <v>194</v>
      </c>
      <c r="E455" s="264" t="s">
        <v>1089</v>
      </c>
      <c r="F455" s="265" t="s">
        <v>1090</v>
      </c>
      <c r="G455" s="266" t="s">
        <v>393</v>
      </c>
      <c r="H455" s="267">
        <v>50</v>
      </c>
      <c r="I455" s="268"/>
      <c r="J455" s="269">
        <f>ROUND(I455*H455,2)</f>
        <v>0</v>
      </c>
      <c r="K455" s="270"/>
      <c r="L455" s="44"/>
      <c r="M455" s="271" t="s">
        <v>1</v>
      </c>
      <c r="N455" s="272" t="s">
        <v>44</v>
      </c>
      <c r="O455" s="100"/>
      <c r="P455" s="273">
        <f>O455*H455</f>
        <v>0</v>
      </c>
      <c r="Q455" s="273">
        <v>0</v>
      </c>
      <c r="R455" s="273">
        <f>Q455*H455</f>
        <v>0</v>
      </c>
      <c r="S455" s="273">
        <v>0</v>
      </c>
      <c r="T455" s="274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75" t="s">
        <v>198</v>
      </c>
      <c r="AT455" s="275" t="s">
        <v>194</v>
      </c>
      <c r="AU455" s="275" t="s">
        <v>91</v>
      </c>
      <c r="AY455" s="18" t="s">
        <v>191</v>
      </c>
      <c r="BE455" s="160">
        <f>IF(N455="základná",J455,0)</f>
        <v>0</v>
      </c>
      <c r="BF455" s="160">
        <f>IF(N455="znížená",J455,0)</f>
        <v>0</v>
      </c>
      <c r="BG455" s="160">
        <f>IF(N455="zákl. prenesená",J455,0)</f>
        <v>0</v>
      </c>
      <c r="BH455" s="160">
        <f>IF(N455="zníž. prenesená",J455,0)</f>
        <v>0</v>
      </c>
      <c r="BI455" s="160">
        <f>IF(N455="nulová",J455,0)</f>
        <v>0</v>
      </c>
      <c r="BJ455" s="18" t="s">
        <v>91</v>
      </c>
      <c r="BK455" s="160">
        <f>ROUND(I455*H455,2)</f>
        <v>0</v>
      </c>
      <c r="BL455" s="18" t="s">
        <v>198</v>
      </c>
      <c r="BM455" s="275" t="s">
        <v>1091</v>
      </c>
    </row>
    <row r="456" s="2" customFormat="1" ht="24.15" customHeight="1">
      <c r="A456" s="41"/>
      <c r="B456" s="42"/>
      <c r="C456" s="310" t="s">
        <v>1092</v>
      </c>
      <c r="D456" s="310" t="s">
        <v>292</v>
      </c>
      <c r="E456" s="311" t="s">
        <v>1093</v>
      </c>
      <c r="F456" s="312" t="s">
        <v>1094</v>
      </c>
      <c r="G456" s="313" t="s">
        <v>393</v>
      </c>
      <c r="H456" s="314">
        <v>50</v>
      </c>
      <c r="I456" s="315"/>
      <c r="J456" s="316">
        <f>ROUND(I456*H456,2)</f>
        <v>0</v>
      </c>
      <c r="K456" s="317"/>
      <c r="L456" s="318"/>
      <c r="M456" s="319" t="s">
        <v>1</v>
      </c>
      <c r="N456" s="320" t="s">
        <v>44</v>
      </c>
      <c r="O456" s="100"/>
      <c r="P456" s="273">
        <f>O456*H456</f>
        <v>0</v>
      </c>
      <c r="Q456" s="273">
        <v>0</v>
      </c>
      <c r="R456" s="273">
        <f>Q456*H456</f>
        <v>0</v>
      </c>
      <c r="S456" s="273">
        <v>0</v>
      </c>
      <c r="T456" s="274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75" t="s">
        <v>1095</v>
      </c>
      <c r="AT456" s="275" t="s">
        <v>292</v>
      </c>
      <c r="AU456" s="275" t="s">
        <v>91</v>
      </c>
      <c r="AY456" s="18" t="s">
        <v>191</v>
      </c>
      <c r="BE456" s="160">
        <f>IF(N456="základná",J456,0)</f>
        <v>0</v>
      </c>
      <c r="BF456" s="160">
        <f>IF(N456="znížená",J456,0)</f>
        <v>0</v>
      </c>
      <c r="BG456" s="160">
        <f>IF(N456="zákl. prenesená",J456,0)</f>
        <v>0</v>
      </c>
      <c r="BH456" s="160">
        <f>IF(N456="zníž. prenesená",J456,0)</f>
        <v>0</v>
      </c>
      <c r="BI456" s="160">
        <f>IF(N456="nulová",J456,0)</f>
        <v>0</v>
      </c>
      <c r="BJ456" s="18" t="s">
        <v>91</v>
      </c>
      <c r="BK456" s="160">
        <f>ROUND(I456*H456,2)</f>
        <v>0</v>
      </c>
      <c r="BL456" s="18" t="s">
        <v>198</v>
      </c>
      <c r="BM456" s="275" t="s">
        <v>1096</v>
      </c>
    </row>
    <row r="457" s="2" customFormat="1" ht="16.5" customHeight="1">
      <c r="A457" s="41"/>
      <c r="B457" s="42"/>
      <c r="C457" s="310" t="s">
        <v>1097</v>
      </c>
      <c r="D457" s="310" t="s">
        <v>292</v>
      </c>
      <c r="E457" s="311" t="s">
        <v>1098</v>
      </c>
      <c r="F457" s="312" t="s">
        <v>1099</v>
      </c>
      <c r="G457" s="313" t="s">
        <v>231</v>
      </c>
      <c r="H457" s="314">
        <v>104</v>
      </c>
      <c r="I457" s="315"/>
      <c r="J457" s="316">
        <f>ROUND(I457*H457,2)</f>
        <v>0</v>
      </c>
      <c r="K457" s="317"/>
      <c r="L457" s="318"/>
      <c r="M457" s="319" t="s">
        <v>1</v>
      </c>
      <c r="N457" s="320" t="s">
        <v>44</v>
      </c>
      <c r="O457" s="100"/>
      <c r="P457" s="273">
        <f>O457*H457</f>
        <v>0</v>
      </c>
      <c r="Q457" s="273">
        <v>0</v>
      </c>
      <c r="R457" s="273">
        <f>Q457*H457</f>
        <v>0</v>
      </c>
      <c r="S457" s="273">
        <v>0</v>
      </c>
      <c r="T457" s="274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75" t="s">
        <v>1095</v>
      </c>
      <c r="AT457" s="275" t="s">
        <v>292</v>
      </c>
      <c r="AU457" s="275" t="s">
        <v>91</v>
      </c>
      <c r="AY457" s="18" t="s">
        <v>191</v>
      </c>
      <c r="BE457" s="160">
        <f>IF(N457="základná",J457,0)</f>
        <v>0</v>
      </c>
      <c r="BF457" s="160">
        <f>IF(N457="znížená",J457,0)</f>
        <v>0</v>
      </c>
      <c r="BG457" s="160">
        <f>IF(N457="zákl. prenesená",J457,0)</f>
        <v>0</v>
      </c>
      <c r="BH457" s="160">
        <f>IF(N457="zníž. prenesená",J457,0)</f>
        <v>0</v>
      </c>
      <c r="BI457" s="160">
        <f>IF(N457="nulová",J457,0)</f>
        <v>0</v>
      </c>
      <c r="BJ457" s="18" t="s">
        <v>91</v>
      </c>
      <c r="BK457" s="160">
        <f>ROUND(I457*H457,2)</f>
        <v>0</v>
      </c>
      <c r="BL457" s="18" t="s">
        <v>198</v>
      </c>
      <c r="BM457" s="275" t="s">
        <v>1100</v>
      </c>
    </row>
    <row r="458" s="2" customFormat="1" ht="24.15" customHeight="1">
      <c r="A458" s="41"/>
      <c r="B458" s="42"/>
      <c r="C458" s="263" t="s">
        <v>1101</v>
      </c>
      <c r="D458" s="263" t="s">
        <v>194</v>
      </c>
      <c r="E458" s="264" t="s">
        <v>1102</v>
      </c>
      <c r="F458" s="265" t="s">
        <v>1103</v>
      </c>
      <c r="G458" s="266" t="s">
        <v>231</v>
      </c>
      <c r="H458" s="267">
        <v>2</v>
      </c>
      <c r="I458" s="268"/>
      <c r="J458" s="269">
        <f>ROUND(I458*H458,2)</f>
        <v>0</v>
      </c>
      <c r="K458" s="270"/>
      <c r="L458" s="44"/>
      <c r="M458" s="271" t="s">
        <v>1</v>
      </c>
      <c r="N458" s="272" t="s">
        <v>44</v>
      </c>
      <c r="O458" s="100"/>
      <c r="P458" s="273">
        <f>O458*H458</f>
        <v>0</v>
      </c>
      <c r="Q458" s="273">
        <v>0</v>
      </c>
      <c r="R458" s="273">
        <f>Q458*H458</f>
        <v>0</v>
      </c>
      <c r="S458" s="273">
        <v>0</v>
      </c>
      <c r="T458" s="274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75" t="s">
        <v>198</v>
      </c>
      <c r="AT458" s="275" t="s">
        <v>194</v>
      </c>
      <c r="AU458" s="275" t="s">
        <v>91</v>
      </c>
      <c r="AY458" s="18" t="s">
        <v>191</v>
      </c>
      <c r="BE458" s="160">
        <f>IF(N458="základná",J458,0)</f>
        <v>0</v>
      </c>
      <c r="BF458" s="160">
        <f>IF(N458="znížená",J458,0)</f>
        <v>0</v>
      </c>
      <c r="BG458" s="160">
        <f>IF(N458="zákl. prenesená",J458,0)</f>
        <v>0</v>
      </c>
      <c r="BH458" s="160">
        <f>IF(N458="zníž. prenesená",J458,0)</f>
        <v>0</v>
      </c>
      <c r="BI458" s="160">
        <f>IF(N458="nulová",J458,0)</f>
        <v>0</v>
      </c>
      <c r="BJ458" s="18" t="s">
        <v>91</v>
      </c>
      <c r="BK458" s="160">
        <f>ROUND(I458*H458,2)</f>
        <v>0</v>
      </c>
      <c r="BL458" s="18" t="s">
        <v>198</v>
      </c>
      <c r="BM458" s="275" t="s">
        <v>1104</v>
      </c>
    </row>
    <row r="459" s="2" customFormat="1" ht="24.15" customHeight="1">
      <c r="A459" s="41"/>
      <c r="B459" s="42"/>
      <c r="C459" s="310" t="s">
        <v>1105</v>
      </c>
      <c r="D459" s="310" t="s">
        <v>292</v>
      </c>
      <c r="E459" s="311" t="s">
        <v>1106</v>
      </c>
      <c r="F459" s="312" t="s">
        <v>1107</v>
      </c>
      <c r="G459" s="313" t="s">
        <v>231</v>
      </c>
      <c r="H459" s="314">
        <v>2</v>
      </c>
      <c r="I459" s="315"/>
      <c r="J459" s="316">
        <f>ROUND(I459*H459,2)</f>
        <v>0</v>
      </c>
      <c r="K459" s="317"/>
      <c r="L459" s="318"/>
      <c r="M459" s="319" t="s">
        <v>1</v>
      </c>
      <c r="N459" s="320" t="s">
        <v>44</v>
      </c>
      <c r="O459" s="100"/>
      <c r="P459" s="273">
        <f>O459*H459</f>
        <v>0</v>
      </c>
      <c r="Q459" s="273">
        <v>0</v>
      </c>
      <c r="R459" s="273">
        <f>Q459*H459</f>
        <v>0</v>
      </c>
      <c r="S459" s="273">
        <v>0</v>
      </c>
      <c r="T459" s="274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75" t="s">
        <v>1095</v>
      </c>
      <c r="AT459" s="275" t="s">
        <v>292</v>
      </c>
      <c r="AU459" s="275" t="s">
        <v>91</v>
      </c>
      <c r="AY459" s="18" t="s">
        <v>191</v>
      </c>
      <c r="BE459" s="160">
        <f>IF(N459="základná",J459,0)</f>
        <v>0</v>
      </c>
      <c r="BF459" s="160">
        <f>IF(N459="znížená",J459,0)</f>
        <v>0</v>
      </c>
      <c r="BG459" s="160">
        <f>IF(N459="zákl. prenesená",J459,0)</f>
        <v>0</v>
      </c>
      <c r="BH459" s="160">
        <f>IF(N459="zníž. prenesená",J459,0)</f>
        <v>0</v>
      </c>
      <c r="BI459" s="160">
        <f>IF(N459="nulová",J459,0)</f>
        <v>0</v>
      </c>
      <c r="BJ459" s="18" t="s">
        <v>91</v>
      </c>
      <c r="BK459" s="160">
        <f>ROUND(I459*H459,2)</f>
        <v>0</v>
      </c>
      <c r="BL459" s="18" t="s">
        <v>198</v>
      </c>
      <c r="BM459" s="275" t="s">
        <v>1108</v>
      </c>
    </row>
    <row r="460" s="2" customFormat="1" ht="21.75" customHeight="1">
      <c r="A460" s="41"/>
      <c r="B460" s="42"/>
      <c r="C460" s="310" t="s">
        <v>1109</v>
      </c>
      <c r="D460" s="310" t="s">
        <v>292</v>
      </c>
      <c r="E460" s="311" t="s">
        <v>1110</v>
      </c>
      <c r="F460" s="312" t="s">
        <v>1111</v>
      </c>
      <c r="G460" s="313" t="s">
        <v>669</v>
      </c>
      <c r="H460" s="314">
        <v>2</v>
      </c>
      <c r="I460" s="315"/>
      <c r="J460" s="316">
        <f>ROUND(I460*H460,2)</f>
        <v>0</v>
      </c>
      <c r="K460" s="317"/>
      <c r="L460" s="318"/>
      <c r="M460" s="319" t="s">
        <v>1</v>
      </c>
      <c r="N460" s="320" t="s">
        <v>44</v>
      </c>
      <c r="O460" s="100"/>
      <c r="P460" s="273">
        <f>O460*H460</f>
        <v>0</v>
      </c>
      <c r="Q460" s="273">
        <v>0</v>
      </c>
      <c r="R460" s="273">
        <f>Q460*H460</f>
        <v>0</v>
      </c>
      <c r="S460" s="273">
        <v>0</v>
      </c>
      <c r="T460" s="274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75" t="s">
        <v>1095</v>
      </c>
      <c r="AT460" s="275" t="s">
        <v>292</v>
      </c>
      <c r="AU460" s="275" t="s">
        <v>91</v>
      </c>
      <c r="AY460" s="18" t="s">
        <v>191</v>
      </c>
      <c r="BE460" s="160">
        <f>IF(N460="základná",J460,0)</f>
        <v>0</v>
      </c>
      <c r="BF460" s="160">
        <f>IF(N460="znížená",J460,0)</f>
        <v>0</v>
      </c>
      <c r="BG460" s="160">
        <f>IF(N460="zákl. prenesená",J460,0)</f>
        <v>0</v>
      </c>
      <c r="BH460" s="160">
        <f>IF(N460="zníž. prenesená",J460,0)</f>
        <v>0</v>
      </c>
      <c r="BI460" s="160">
        <f>IF(N460="nulová",J460,0)</f>
        <v>0</v>
      </c>
      <c r="BJ460" s="18" t="s">
        <v>91</v>
      </c>
      <c r="BK460" s="160">
        <f>ROUND(I460*H460,2)</f>
        <v>0</v>
      </c>
      <c r="BL460" s="18" t="s">
        <v>198</v>
      </c>
      <c r="BM460" s="275" t="s">
        <v>1112</v>
      </c>
    </row>
    <row r="461" s="2" customFormat="1" ht="37.8" customHeight="1">
      <c r="A461" s="41"/>
      <c r="B461" s="42"/>
      <c r="C461" s="263" t="s">
        <v>1113</v>
      </c>
      <c r="D461" s="263" t="s">
        <v>194</v>
      </c>
      <c r="E461" s="264" t="s">
        <v>1114</v>
      </c>
      <c r="F461" s="265" t="s">
        <v>1115</v>
      </c>
      <c r="G461" s="266" t="s">
        <v>231</v>
      </c>
      <c r="H461" s="267">
        <v>2</v>
      </c>
      <c r="I461" s="268"/>
      <c r="J461" s="269">
        <f>ROUND(I461*H461,2)</f>
        <v>0</v>
      </c>
      <c r="K461" s="270"/>
      <c r="L461" s="44"/>
      <c r="M461" s="271" t="s">
        <v>1</v>
      </c>
      <c r="N461" s="272" t="s">
        <v>44</v>
      </c>
      <c r="O461" s="100"/>
      <c r="P461" s="273">
        <f>O461*H461</f>
        <v>0</v>
      </c>
      <c r="Q461" s="273">
        <v>0</v>
      </c>
      <c r="R461" s="273">
        <f>Q461*H461</f>
        <v>0</v>
      </c>
      <c r="S461" s="273">
        <v>0</v>
      </c>
      <c r="T461" s="274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75" t="s">
        <v>198</v>
      </c>
      <c r="AT461" s="275" t="s">
        <v>194</v>
      </c>
      <c r="AU461" s="275" t="s">
        <v>91</v>
      </c>
      <c r="AY461" s="18" t="s">
        <v>191</v>
      </c>
      <c r="BE461" s="160">
        <f>IF(N461="základná",J461,0)</f>
        <v>0</v>
      </c>
      <c r="BF461" s="160">
        <f>IF(N461="znížená",J461,0)</f>
        <v>0</v>
      </c>
      <c r="BG461" s="160">
        <f>IF(N461="zákl. prenesená",J461,0)</f>
        <v>0</v>
      </c>
      <c r="BH461" s="160">
        <f>IF(N461="zníž. prenesená",J461,0)</f>
        <v>0</v>
      </c>
      <c r="BI461" s="160">
        <f>IF(N461="nulová",J461,0)</f>
        <v>0</v>
      </c>
      <c r="BJ461" s="18" t="s">
        <v>91</v>
      </c>
      <c r="BK461" s="160">
        <f>ROUND(I461*H461,2)</f>
        <v>0</v>
      </c>
      <c r="BL461" s="18" t="s">
        <v>198</v>
      </c>
      <c r="BM461" s="275" t="s">
        <v>1116</v>
      </c>
    </row>
    <row r="462" s="2" customFormat="1" ht="16.5" customHeight="1">
      <c r="A462" s="41"/>
      <c r="B462" s="42"/>
      <c r="C462" s="310" t="s">
        <v>1117</v>
      </c>
      <c r="D462" s="310" t="s">
        <v>292</v>
      </c>
      <c r="E462" s="311" t="s">
        <v>1118</v>
      </c>
      <c r="F462" s="312" t="s">
        <v>1119</v>
      </c>
      <c r="G462" s="313" t="s">
        <v>231</v>
      </c>
      <c r="H462" s="314">
        <v>2</v>
      </c>
      <c r="I462" s="315"/>
      <c r="J462" s="316">
        <f>ROUND(I462*H462,2)</f>
        <v>0</v>
      </c>
      <c r="K462" s="317"/>
      <c r="L462" s="318"/>
      <c r="M462" s="319" t="s">
        <v>1</v>
      </c>
      <c r="N462" s="320" t="s">
        <v>44</v>
      </c>
      <c r="O462" s="100"/>
      <c r="P462" s="273">
        <f>O462*H462</f>
        <v>0</v>
      </c>
      <c r="Q462" s="273">
        <v>0</v>
      </c>
      <c r="R462" s="273">
        <f>Q462*H462</f>
        <v>0</v>
      </c>
      <c r="S462" s="273">
        <v>0</v>
      </c>
      <c r="T462" s="274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75" t="s">
        <v>1095</v>
      </c>
      <c r="AT462" s="275" t="s">
        <v>292</v>
      </c>
      <c r="AU462" s="275" t="s">
        <v>91</v>
      </c>
      <c r="AY462" s="18" t="s">
        <v>191</v>
      </c>
      <c r="BE462" s="160">
        <f>IF(N462="základná",J462,0)</f>
        <v>0</v>
      </c>
      <c r="BF462" s="160">
        <f>IF(N462="znížená",J462,0)</f>
        <v>0</v>
      </c>
      <c r="BG462" s="160">
        <f>IF(N462="zákl. prenesená",J462,0)</f>
        <v>0</v>
      </c>
      <c r="BH462" s="160">
        <f>IF(N462="zníž. prenesená",J462,0)</f>
        <v>0</v>
      </c>
      <c r="BI462" s="160">
        <f>IF(N462="nulová",J462,0)</f>
        <v>0</v>
      </c>
      <c r="BJ462" s="18" t="s">
        <v>91</v>
      </c>
      <c r="BK462" s="160">
        <f>ROUND(I462*H462,2)</f>
        <v>0</v>
      </c>
      <c r="BL462" s="18" t="s">
        <v>198</v>
      </c>
      <c r="BM462" s="275" t="s">
        <v>1120</v>
      </c>
    </row>
    <row r="463" s="2" customFormat="1" ht="16.5" customHeight="1">
      <c r="A463" s="41"/>
      <c r="B463" s="42"/>
      <c r="C463" s="263" t="s">
        <v>1121</v>
      </c>
      <c r="D463" s="263" t="s">
        <v>194</v>
      </c>
      <c r="E463" s="264" t="s">
        <v>1122</v>
      </c>
      <c r="F463" s="265" t="s">
        <v>1123</v>
      </c>
      <c r="G463" s="266" t="s">
        <v>231</v>
      </c>
      <c r="H463" s="267">
        <v>1</v>
      </c>
      <c r="I463" s="268"/>
      <c r="J463" s="269">
        <f>ROUND(I463*H463,2)</f>
        <v>0</v>
      </c>
      <c r="K463" s="270"/>
      <c r="L463" s="44"/>
      <c r="M463" s="271" t="s">
        <v>1</v>
      </c>
      <c r="N463" s="272" t="s">
        <v>44</v>
      </c>
      <c r="O463" s="100"/>
      <c r="P463" s="273">
        <f>O463*H463</f>
        <v>0</v>
      </c>
      <c r="Q463" s="273">
        <v>0</v>
      </c>
      <c r="R463" s="273">
        <f>Q463*H463</f>
        <v>0</v>
      </c>
      <c r="S463" s="273">
        <v>0</v>
      </c>
      <c r="T463" s="274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75" t="s">
        <v>198</v>
      </c>
      <c r="AT463" s="275" t="s">
        <v>194</v>
      </c>
      <c r="AU463" s="275" t="s">
        <v>91</v>
      </c>
      <c r="AY463" s="18" t="s">
        <v>191</v>
      </c>
      <c r="BE463" s="160">
        <f>IF(N463="základná",J463,0)</f>
        <v>0</v>
      </c>
      <c r="BF463" s="160">
        <f>IF(N463="znížená",J463,0)</f>
        <v>0</v>
      </c>
      <c r="BG463" s="160">
        <f>IF(N463="zákl. prenesená",J463,0)</f>
        <v>0</v>
      </c>
      <c r="BH463" s="160">
        <f>IF(N463="zníž. prenesená",J463,0)</f>
        <v>0</v>
      </c>
      <c r="BI463" s="160">
        <f>IF(N463="nulová",J463,0)</f>
        <v>0</v>
      </c>
      <c r="BJ463" s="18" t="s">
        <v>91</v>
      </c>
      <c r="BK463" s="160">
        <f>ROUND(I463*H463,2)</f>
        <v>0</v>
      </c>
      <c r="BL463" s="18" t="s">
        <v>198</v>
      </c>
      <c r="BM463" s="275" t="s">
        <v>1124</v>
      </c>
    </row>
    <row r="464" s="2" customFormat="1" ht="21.75" customHeight="1">
      <c r="A464" s="41"/>
      <c r="B464" s="42"/>
      <c r="C464" s="310" t="s">
        <v>1125</v>
      </c>
      <c r="D464" s="310" t="s">
        <v>292</v>
      </c>
      <c r="E464" s="311" t="s">
        <v>1126</v>
      </c>
      <c r="F464" s="312" t="s">
        <v>1127</v>
      </c>
      <c r="G464" s="313" t="s">
        <v>231</v>
      </c>
      <c r="H464" s="314">
        <v>1</v>
      </c>
      <c r="I464" s="315"/>
      <c r="J464" s="316">
        <f>ROUND(I464*H464,2)</f>
        <v>0</v>
      </c>
      <c r="K464" s="317"/>
      <c r="L464" s="318"/>
      <c r="M464" s="319" t="s">
        <v>1</v>
      </c>
      <c r="N464" s="320" t="s">
        <v>44</v>
      </c>
      <c r="O464" s="100"/>
      <c r="P464" s="273">
        <f>O464*H464</f>
        <v>0</v>
      </c>
      <c r="Q464" s="273">
        <v>0</v>
      </c>
      <c r="R464" s="273">
        <f>Q464*H464</f>
        <v>0</v>
      </c>
      <c r="S464" s="273">
        <v>0</v>
      </c>
      <c r="T464" s="274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75" t="s">
        <v>1095</v>
      </c>
      <c r="AT464" s="275" t="s">
        <v>292</v>
      </c>
      <c r="AU464" s="275" t="s">
        <v>91</v>
      </c>
      <c r="AY464" s="18" t="s">
        <v>191</v>
      </c>
      <c r="BE464" s="160">
        <f>IF(N464="základná",J464,0)</f>
        <v>0</v>
      </c>
      <c r="BF464" s="160">
        <f>IF(N464="znížená",J464,0)</f>
        <v>0</v>
      </c>
      <c r="BG464" s="160">
        <f>IF(N464="zákl. prenesená",J464,0)</f>
        <v>0</v>
      </c>
      <c r="BH464" s="160">
        <f>IF(N464="zníž. prenesená",J464,0)</f>
        <v>0</v>
      </c>
      <c r="BI464" s="160">
        <f>IF(N464="nulová",J464,0)</f>
        <v>0</v>
      </c>
      <c r="BJ464" s="18" t="s">
        <v>91</v>
      </c>
      <c r="BK464" s="160">
        <f>ROUND(I464*H464,2)</f>
        <v>0</v>
      </c>
      <c r="BL464" s="18" t="s">
        <v>198</v>
      </c>
      <c r="BM464" s="275" t="s">
        <v>1128</v>
      </c>
    </row>
    <row r="465" s="2" customFormat="1" ht="33" customHeight="1">
      <c r="A465" s="41"/>
      <c r="B465" s="42"/>
      <c r="C465" s="263" t="s">
        <v>1129</v>
      </c>
      <c r="D465" s="263" t="s">
        <v>194</v>
      </c>
      <c r="E465" s="264" t="s">
        <v>1130</v>
      </c>
      <c r="F465" s="265" t="s">
        <v>1131</v>
      </c>
      <c r="G465" s="266" t="s">
        <v>231</v>
      </c>
      <c r="H465" s="267">
        <v>2</v>
      </c>
      <c r="I465" s="268"/>
      <c r="J465" s="269">
        <f>ROUND(I465*H465,2)</f>
        <v>0</v>
      </c>
      <c r="K465" s="270"/>
      <c r="L465" s="44"/>
      <c r="M465" s="271" t="s">
        <v>1</v>
      </c>
      <c r="N465" s="272" t="s">
        <v>44</v>
      </c>
      <c r="O465" s="100"/>
      <c r="P465" s="273">
        <f>O465*H465</f>
        <v>0</v>
      </c>
      <c r="Q465" s="273">
        <v>0</v>
      </c>
      <c r="R465" s="273">
        <f>Q465*H465</f>
        <v>0</v>
      </c>
      <c r="S465" s="273">
        <v>0</v>
      </c>
      <c r="T465" s="274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75" t="s">
        <v>198</v>
      </c>
      <c r="AT465" s="275" t="s">
        <v>194</v>
      </c>
      <c r="AU465" s="275" t="s">
        <v>91</v>
      </c>
      <c r="AY465" s="18" t="s">
        <v>191</v>
      </c>
      <c r="BE465" s="160">
        <f>IF(N465="základná",J465,0)</f>
        <v>0</v>
      </c>
      <c r="BF465" s="160">
        <f>IF(N465="znížená",J465,0)</f>
        <v>0</v>
      </c>
      <c r="BG465" s="160">
        <f>IF(N465="zákl. prenesená",J465,0)</f>
        <v>0</v>
      </c>
      <c r="BH465" s="160">
        <f>IF(N465="zníž. prenesená",J465,0)</f>
        <v>0</v>
      </c>
      <c r="BI465" s="160">
        <f>IF(N465="nulová",J465,0)</f>
        <v>0</v>
      </c>
      <c r="BJ465" s="18" t="s">
        <v>91</v>
      </c>
      <c r="BK465" s="160">
        <f>ROUND(I465*H465,2)</f>
        <v>0</v>
      </c>
      <c r="BL465" s="18" t="s">
        <v>198</v>
      </c>
      <c r="BM465" s="275" t="s">
        <v>1132</v>
      </c>
    </row>
    <row r="466" s="2" customFormat="1" ht="24.15" customHeight="1">
      <c r="A466" s="41"/>
      <c r="B466" s="42"/>
      <c r="C466" s="310" t="s">
        <v>1133</v>
      </c>
      <c r="D466" s="310" t="s">
        <v>292</v>
      </c>
      <c r="E466" s="311" t="s">
        <v>1134</v>
      </c>
      <c r="F466" s="312" t="s">
        <v>1135</v>
      </c>
      <c r="G466" s="313" t="s">
        <v>231</v>
      </c>
      <c r="H466" s="314">
        <v>2</v>
      </c>
      <c r="I466" s="315"/>
      <c r="J466" s="316">
        <f>ROUND(I466*H466,2)</f>
        <v>0</v>
      </c>
      <c r="K466" s="317"/>
      <c r="L466" s="318"/>
      <c r="M466" s="319" t="s">
        <v>1</v>
      </c>
      <c r="N466" s="320" t="s">
        <v>44</v>
      </c>
      <c r="O466" s="100"/>
      <c r="P466" s="273">
        <f>O466*H466</f>
        <v>0</v>
      </c>
      <c r="Q466" s="273">
        <v>0.00020000000000000001</v>
      </c>
      <c r="R466" s="273">
        <f>Q466*H466</f>
        <v>0.00040000000000000002</v>
      </c>
      <c r="S466" s="273">
        <v>0</v>
      </c>
      <c r="T466" s="274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75" t="s">
        <v>492</v>
      </c>
      <c r="AT466" s="275" t="s">
        <v>292</v>
      </c>
      <c r="AU466" s="275" t="s">
        <v>91</v>
      </c>
      <c r="AY466" s="18" t="s">
        <v>191</v>
      </c>
      <c r="BE466" s="160">
        <f>IF(N466="základná",J466,0)</f>
        <v>0</v>
      </c>
      <c r="BF466" s="160">
        <f>IF(N466="znížená",J466,0)</f>
        <v>0</v>
      </c>
      <c r="BG466" s="160">
        <f>IF(N466="zákl. prenesená",J466,0)</f>
        <v>0</v>
      </c>
      <c r="BH466" s="160">
        <f>IF(N466="zníž. prenesená",J466,0)</f>
        <v>0</v>
      </c>
      <c r="BI466" s="160">
        <f>IF(N466="nulová",J466,0)</f>
        <v>0</v>
      </c>
      <c r="BJ466" s="18" t="s">
        <v>91</v>
      </c>
      <c r="BK466" s="160">
        <f>ROUND(I466*H466,2)</f>
        <v>0</v>
      </c>
      <c r="BL466" s="18" t="s">
        <v>492</v>
      </c>
      <c r="BM466" s="275" t="s">
        <v>1136</v>
      </c>
    </row>
    <row r="467" s="2" customFormat="1" ht="16.5" customHeight="1">
      <c r="A467" s="41"/>
      <c r="B467" s="42"/>
      <c r="C467" s="263" t="s">
        <v>1137</v>
      </c>
      <c r="D467" s="263" t="s">
        <v>194</v>
      </c>
      <c r="E467" s="264" t="s">
        <v>1138</v>
      </c>
      <c r="F467" s="265" t="s">
        <v>1139</v>
      </c>
      <c r="G467" s="266" t="s">
        <v>669</v>
      </c>
      <c r="H467" s="267">
        <v>1</v>
      </c>
      <c r="I467" s="268"/>
      <c r="J467" s="269">
        <f>ROUND(I467*H467,2)</f>
        <v>0</v>
      </c>
      <c r="K467" s="270"/>
      <c r="L467" s="44"/>
      <c r="M467" s="271" t="s">
        <v>1</v>
      </c>
      <c r="N467" s="272" t="s">
        <v>44</v>
      </c>
      <c r="O467" s="100"/>
      <c r="P467" s="273">
        <f>O467*H467</f>
        <v>0</v>
      </c>
      <c r="Q467" s="273">
        <v>0</v>
      </c>
      <c r="R467" s="273">
        <f>Q467*H467</f>
        <v>0</v>
      </c>
      <c r="S467" s="273">
        <v>0</v>
      </c>
      <c r="T467" s="274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75" t="s">
        <v>198</v>
      </c>
      <c r="AT467" s="275" t="s">
        <v>194</v>
      </c>
      <c r="AU467" s="275" t="s">
        <v>91</v>
      </c>
      <c r="AY467" s="18" t="s">
        <v>191</v>
      </c>
      <c r="BE467" s="160">
        <f>IF(N467="základná",J467,0)</f>
        <v>0</v>
      </c>
      <c r="BF467" s="160">
        <f>IF(N467="znížená",J467,0)</f>
        <v>0</v>
      </c>
      <c r="BG467" s="160">
        <f>IF(N467="zákl. prenesená",J467,0)</f>
        <v>0</v>
      </c>
      <c r="BH467" s="160">
        <f>IF(N467="zníž. prenesená",J467,0)</f>
        <v>0</v>
      </c>
      <c r="BI467" s="160">
        <f>IF(N467="nulová",J467,0)</f>
        <v>0</v>
      </c>
      <c r="BJ467" s="18" t="s">
        <v>91</v>
      </c>
      <c r="BK467" s="160">
        <f>ROUND(I467*H467,2)</f>
        <v>0</v>
      </c>
      <c r="BL467" s="18" t="s">
        <v>198</v>
      </c>
      <c r="BM467" s="275" t="s">
        <v>1140</v>
      </c>
    </row>
    <row r="468" s="2" customFormat="1" ht="33" customHeight="1">
      <c r="A468" s="41"/>
      <c r="B468" s="42"/>
      <c r="C468" s="310" t="s">
        <v>1141</v>
      </c>
      <c r="D468" s="310" t="s">
        <v>292</v>
      </c>
      <c r="E468" s="311" t="s">
        <v>1142</v>
      </c>
      <c r="F468" s="312" t="s">
        <v>1143</v>
      </c>
      <c r="G468" s="313" t="s">
        <v>669</v>
      </c>
      <c r="H468" s="314">
        <v>1</v>
      </c>
      <c r="I468" s="315"/>
      <c r="J468" s="316">
        <f>ROUND(I468*H468,2)</f>
        <v>0</v>
      </c>
      <c r="K468" s="317"/>
      <c r="L468" s="318"/>
      <c r="M468" s="319" t="s">
        <v>1</v>
      </c>
      <c r="N468" s="320" t="s">
        <v>44</v>
      </c>
      <c r="O468" s="100"/>
      <c r="P468" s="273">
        <f>O468*H468</f>
        <v>0</v>
      </c>
      <c r="Q468" s="273">
        <v>0</v>
      </c>
      <c r="R468" s="273">
        <f>Q468*H468</f>
        <v>0</v>
      </c>
      <c r="S468" s="273">
        <v>0</v>
      </c>
      <c r="T468" s="274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75" t="s">
        <v>1095</v>
      </c>
      <c r="AT468" s="275" t="s">
        <v>292</v>
      </c>
      <c r="AU468" s="275" t="s">
        <v>91</v>
      </c>
      <c r="AY468" s="18" t="s">
        <v>191</v>
      </c>
      <c r="BE468" s="160">
        <f>IF(N468="základná",J468,0)</f>
        <v>0</v>
      </c>
      <c r="BF468" s="160">
        <f>IF(N468="znížená",J468,0)</f>
        <v>0</v>
      </c>
      <c r="BG468" s="160">
        <f>IF(N468="zákl. prenesená",J468,0)</f>
        <v>0</v>
      </c>
      <c r="BH468" s="160">
        <f>IF(N468="zníž. prenesená",J468,0)</f>
        <v>0</v>
      </c>
      <c r="BI468" s="160">
        <f>IF(N468="nulová",J468,0)</f>
        <v>0</v>
      </c>
      <c r="BJ468" s="18" t="s">
        <v>91</v>
      </c>
      <c r="BK468" s="160">
        <f>ROUND(I468*H468,2)</f>
        <v>0</v>
      </c>
      <c r="BL468" s="18" t="s">
        <v>198</v>
      </c>
      <c r="BM468" s="275" t="s">
        <v>1144</v>
      </c>
    </row>
    <row r="469" s="2" customFormat="1" ht="16.5" customHeight="1">
      <c r="A469" s="41"/>
      <c r="B469" s="42"/>
      <c r="C469" s="310" t="s">
        <v>1145</v>
      </c>
      <c r="D469" s="310" t="s">
        <v>292</v>
      </c>
      <c r="E469" s="311" t="s">
        <v>1146</v>
      </c>
      <c r="F469" s="312" t="s">
        <v>1147</v>
      </c>
      <c r="G469" s="313" t="s">
        <v>669</v>
      </c>
      <c r="H469" s="314">
        <v>1</v>
      </c>
      <c r="I469" s="315"/>
      <c r="J469" s="316">
        <f>ROUND(I469*H469,2)</f>
        <v>0</v>
      </c>
      <c r="K469" s="317"/>
      <c r="L469" s="318"/>
      <c r="M469" s="319" t="s">
        <v>1</v>
      </c>
      <c r="N469" s="320" t="s">
        <v>44</v>
      </c>
      <c r="O469" s="100"/>
      <c r="P469" s="273">
        <f>O469*H469</f>
        <v>0</v>
      </c>
      <c r="Q469" s="273">
        <v>0</v>
      </c>
      <c r="R469" s="273">
        <f>Q469*H469</f>
        <v>0</v>
      </c>
      <c r="S469" s="273">
        <v>0</v>
      </c>
      <c r="T469" s="274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75" t="s">
        <v>1095</v>
      </c>
      <c r="AT469" s="275" t="s">
        <v>292</v>
      </c>
      <c r="AU469" s="275" t="s">
        <v>91</v>
      </c>
      <c r="AY469" s="18" t="s">
        <v>191</v>
      </c>
      <c r="BE469" s="160">
        <f>IF(N469="základná",J469,0)</f>
        <v>0</v>
      </c>
      <c r="BF469" s="160">
        <f>IF(N469="znížená",J469,0)</f>
        <v>0</v>
      </c>
      <c r="BG469" s="160">
        <f>IF(N469="zákl. prenesená",J469,0)</f>
        <v>0</v>
      </c>
      <c r="BH469" s="160">
        <f>IF(N469="zníž. prenesená",J469,0)</f>
        <v>0</v>
      </c>
      <c r="BI469" s="160">
        <f>IF(N469="nulová",J469,0)</f>
        <v>0</v>
      </c>
      <c r="BJ469" s="18" t="s">
        <v>91</v>
      </c>
      <c r="BK469" s="160">
        <f>ROUND(I469*H469,2)</f>
        <v>0</v>
      </c>
      <c r="BL469" s="18" t="s">
        <v>198</v>
      </c>
      <c r="BM469" s="275" t="s">
        <v>1148</v>
      </c>
    </row>
    <row r="470" s="2" customFormat="1" ht="24.15" customHeight="1">
      <c r="A470" s="41"/>
      <c r="B470" s="42"/>
      <c r="C470" s="263" t="s">
        <v>1149</v>
      </c>
      <c r="D470" s="263" t="s">
        <v>194</v>
      </c>
      <c r="E470" s="264" t="s">
        <v>1150</v>
      </c>
      <c r="F470" s="265" t="s">
        <v>1151</v>
      </c>
      <c r="G470" s="266" t="s">
        <v>231</v>
      </c>
      <c r="H470" s="267">
        <v>2</v>
      </c>
      <c r="I470" s="268"/>
      <c r="J470" s="269">
        <f>ROUND(I470*H470,2)</f>
        <v>0</v>
      </c>
      <c r="K470" s="270"/>
      <c r="L470" s="44"/>
      <c r="M470" s="271" t="s">
        <v>1</v>
      </c>
      <c r="N470" s="272" t="s">
        <v>44</v>
      </c>
      <c r="O470" s="100"/>
      <c r="P470" s="273">
        <f>O470*H470</f>
        <v>0</v>
      </c>
      <c r="Q470" s="273">
        <v>0</v>
      </c>
      <c r="R470" s="273">
        <f>Q470*H470</f>
        <v>0</v>
      </c>
      <c r="S470" s="273">
        <v>0</v>
      </c>
      <c r="T470" s="274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75" t="s">
        <v>198</v>
      </c>
      <c r="AT470" s="275" t="s">
        <v>194</v>
      </c>
      <c r="AU470" s="275" t="s">
        <v>91</v>
      </c>
      <c r="AY470" s="18" t="s">
        <v>191</v>
      </c>
      <c r="BE470" s="160">
        <f>IF(N470="základná",J470,0)</f>
        <v>0</v>
      </c>
      <c r="BF470" s="160">
        <f>IF(N470="znížená",J470,0)</f>
        <v>0</v>
      </c>
      <c r="BG470" s="160">
        <f>IF(N470="zákl. prenesená",J470,0)</f>
        <v>0</v>
      </c>
      <c r="BH470" s="160">
        <f>IF(N470="zníž. prenesená",J470,0)</f>
        <v>0</v>
      </c>
      <c r="BI470" s="160">
        <f>IF(N470="nulová",J470,0)</f>
        <v>0</v>
      </c>
      <c r="BJ470" s="18" t="s">
        <v>91</v>
      </c>
      <c r="BK470" s="160">
        <f>ROUND(I470*H470,2)</f>
        <v>0</v>
      </c>
      <c r="BL470" s="18" t="s">
        <v>198</v>
      </c>
      <c r="BM470" s="275" t="s">
        <v>1152</v>
      </c>
    </row>
    <row r="471" s="2" customFormat="1" ht="24.15" customHeight="1">
      <c r="A471" s="41"/>
      <c r="B471" s="42"/>
      <c r="C471" s="310" t="s">
        <v>1153</v>
      </c>
      <c r="D471" s="310" t="s">
        <v>292</v>
      </c>
      <c r="E471" s="311" t="s">
        <v>1154</v>
      </c>
      <c r="F471" s="312" t="s">
        <v>1155</v>
      </c>
      <c r="G471" s="313" t="s">
        <v>231</v>
      </c>
      <c r="H471" s="314">
        <v>2</v>
      </c>
      <c r="I471" s="315"/>
      <c r="J471" s="316">
        <f>ROUND(I471*H471,2)</f>
        <v>0</v>
      </c>
      <c r="K471" s="317"/>
      <c r="L471" s="318"/>
      <c r="M471" s="319" t="s">
        <v>1</v>
      </c>
      <c r="N471" s="320" t="s">
        <v>44</v>
      </c>
      <c r="O471" s="100"/>
      <c r="P471" s="273">
        <f>O471*H471</f>
        <v>0</v>
      </c>
      <c r="Q471" s="273">
        <v>0</v>
      </c>
      <c r="R471" s="273">
        <f>Q471*H471</f>
        <v>0</v>
      </c>
      <c r="S471" s="273">
        <v>0</v>
      </c>
      <c r="T471" s="274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75" t="s">
        <v>1095</v>
      </c>
      <c r="AT471" s="275" t="s">
        <v>292</v>
      </c>
      <c r="AU471" s="275" t="s">
        <v>91</v>
      </c>
      <c r="AY471" s="18" t="s">
        <v>191</v>
      </c>
      <c r="BE471" s="160">
        <f>IF(N471="základná",J471,0)</f>
        <v>0</v>
      </c>
      <c r="BF471" s="160">
        <f>IF(N471="znížená",J471,0)</f>
        <v>0</v>
      </c>
      <c r="BG471" s="160">
        <f>IF(N471="zákl. prenesená",J471,0)</f>
        <v>0</v>
      </c>
      <c r="BH471" s="160">
        <f>IF(N471="zníž. prenesená",J471,0)</f>
        <v>0</v>
      </c>
      <c r="BI471" s="160">
        <f>IF(N471="nulová",J471,0)</f>
        <v>0</v>
      </c>
      <c r="BJ471" s="18" t="s">
        <v>91</v>
      </c>
      <c r="BK471" s="160">
        <f>ROUND(I471*H471,2)</f>
        <v>0</v>
      </c>
      <c r="BL471" s="18" t="s">
        <v>198</v>
      </c>
      <c r="BM471" s="275" t="s">
        <v>1156</v>
      </c>
    </row>
    <row r="472" s="2" customFormat="1" ht="16.5" customHeight="1">
      <c r="A472" s="41"/>
      <c r="B472" s="42"/>
      <c r="C472" s="263" t="s">
        <v>1157</v>
      </c>
      <c r="D472" s="263" t="s">
        <v>194</v>
      </c>
      <c r="E472" s="264" t="s">
        <v>1158</v>
      </c>
      <c r="F472" s="265" t="s">
        <v>1159</v>
      </c>
      <c r="G472" s="266" t="s">
        <v>231</v>
      </c>
      <c r="H472" s="267">
        <v>2</v>
      </c>
      <c r="I472" s="268"/>
      <c r="J472" s="269">
        <f>ROUND(I472*H472,2)</f>
        <v>0</v>
      </c>
      <c r="K472" s="270"/>
      <c r="L472" s="44"/>
      <c r="M472" s="271" t="s">
        <v>1</v>
      </c>
      <c r="N472" s="272" t="s">
        <v>44</v>
      </c>
      <c r="O472" s="100"/>
      <c r="P472" s="273">
        <f>O472*H472</f>
        <v>0</v>
      </c>
      <c r="Q472" s="273">
        <v>0</v>
      </c>
      <c r="R472" s="273">
        <f>Q472*H472</f>
        <v>0</v>
      </c>
      <c r="S472" s="273">
        <v>0</v>
      </c>
      <c r="T472" s="274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75" t="s">
        <v>198</v>
      </c>
      <c r="AT472" s="275" t="s">
        <v>194</v>
      </c>
      <c r="AU472" s="275" t="s">
        <v>91</v>
      </c>
      <c r="AY472" s="18" t="s">
        <v>191</v>
      </c>
      <c r="BE472" s="160">
        <f>IF(N472="základná",J472,0)</f>
        <v>0</v>
      </c>
      <c r="BF472" s="160">
        <f>IF(N472="znížená",J472,0)</f>
        <v>0</v>
      </c>
      <c r="BG472" s="160">
        <f>IF(N472="zákl. prenesená",J472,0)</f>
        <v>0</v>
      </c>
      <c r="BH472" s="160">
        <f>IF(N472="zníž. prenesená",J472,0)</f>
        <v>0</v>
      </c>
      <c r="BI472" s="160">
        <f>IF(N472="nulová",J472,0)</f>
        <v>0</v>
      </c>
      <c r="BJ472" s="18" t="s">
        <v>91</v>
      </c>
      <c r="BK472" s="160">
        <f>ROUND(I472*H472,2)</f>
        <v>0</v>
      </c>
      <c r="BL472" s="18" t="s">
        <v>198</v>
      </c>
      <c r="BM472" s="275" t="s">
        <v>1160</v>
      </c>
    </row>
    <row r="473" s="2" customFormat="1" ht="24.15" customHeight="1">
      <c r="A473" s="41"/>
      <c r="B473" s="42"/>
      <c r="C473" s="263" t="s">
        <v>1161</v>
      </c>
      <c r="D473" s="263" t="s">
        <v>194</v>
      </c>
      <c r="E473" s="264" t="s">
        <v>486</v>
      </c>
      <c r="F473" s="265" t="s">
        <v>487</v>
      </c>
      <c r="G473" s="266" t="s">
        <v>231</v>
      </c>
      <c r="H473" s="267">
        <v>2</v>
      </c>
      <c r="I473" s="268"/>
      <c r="J473" s="269">
        <f>ROUND(I473*H473,2)</f>
        <v>0</v>
      </c>
      <c r="K473" s="270"/>
      <c r="L473" s="44"/>
      <c r="M473" s="271" t="s">
        <v>1</v>
      </c>
      <c r="N473" s="272" t="s">
        <v>44</v>
      </c>
      <c r="O473" s="100"/>
      <c r="P473" s="273">
        <f>O473*H473</f>
        <v>0</v>
      </c>
      <c r="Q473" s="273">
        <v>0</v>
      </c>
      <c r="R473" s="273">
        <f>Q473*H473</f>
        <v>0</v>
      </c>
      <c r="S473" s="273">
        <v>0</v>
      </c>
      <c r="T473" s="274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75" t="s">
        <v>198</v>
      </c>
      <c r="AT473" s="275" t="s">
        <v>194</v>
      </c>
      <c r="AU473" s="275" t="s">
        <v>91</v>
      </c>
      <c r="AY473" s="18" t="s">
        <v>191</v>
      </c>
      <c r="BE473" s="160">
        <f>IF(N473="základná",J473,0)</f>
        <v>0</v>
      </c>
      <c r="BF473" s="160">
        <f>IF(N473="znížená",J473,0)</f>
        <v>0</v>
      </c>
      <c r="BG473" s="160">
        <f>IF(N473="zákl. prenesená",J473,0)</f>
        <v>0</v>
      </c>
      <c r="BH473" s="160">
        <f>IF(N473="zníž. prenesená",J473,0)</f>
        <v>0</v>
      </c>
      <c r="BI473" s="160">
        <f>IF(N473="nulová",J473,0)</f>
        <v>0</v>
      </c>
      <c r="BJ473" s="18" t="s">
        <v>91</v>
      </c>
      <c r="BK473" s="160">
        <f>ROUND(I473*H473,2)</f>
        <v>0</v>
      </c>
      <c r="BL473" s="18" t="s">
        <v>198</v>
      </c>
      <c r="BM473" s="275" t="s">
        <v>1162</v>
      </c>
    </row>
    <row r="474" s="13" customFormat="1">
      <c r="A474" s="13"/>
      <c r="B474" s="276"/>
      <c r="C474" s="277"/>
      <c r="D474" s="278" t="s">
        <v>200</v>
      </c>
      <c r="E474" s="279" t="s">
        <v>1</v>
      </c>
      <c r="F474" s="280" t="s">
        <v>757</v>
      </c>
      <c r="G474" s="277"/>
      <c r="H474" s="281">
        <v>2</v>
      </c>
      <c r="I474" s="282"/>
      <c r="J474" s="277"/>
      <c r="K474" s="277"/>
      <c r="L474" s="283"/>
      <c r="M474" s="284"/>
      <c r="N474" s="285"/>
      <c r="O474" s="285"/>
      <c r="P474" s="285"/>
      <c r="Q474" s="285"/>
      <c r="R474" s="285"/>
      <c r="S474" s="285"/>
      <c r="T474" s="28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87" t="s">
        <v>200</v>
      </c>
      <c r="AU474" s="287" t="s">
        <v>91</v>
      </c>
      <c r="AV474" s="13" t="s">
        <v>91</v>
      </c>
      <c r="AW474" s="13" t="s">
        <v>33</v>
      </c>
      <c r="AX474" s="13" t="s">
        <v>78</v>
      </c>
      <c r="AY474" s="287" t="s">
        <v>191</v>
      </c>
    </row>
    <row r="475" s="14" customFormat="1">
      <c r="A475" s="14"/>
      <c r="B475" s="288"/>
      <c r="C475" s="289"/>
      <c r="D475" s="278" t="s">
        <v>200</v>
      </c>
      <c r="E475" s="290" t="s">
        <v>119</v>
      </c>
      <c r="F475" s="291" t="s">
        <v>204</v>
      </c>
      <c r="G475" s="289"/>
      <c r="H475" s="292">
        <v>2</v>
      </c>
      <c r="I475" s="293"/>
      <c r="J475" s="289"/>
      <c r="K475" s="289"/>
      <c r="L475" s="294"/>
      <c r="M475" s="295"/>
      <c r="N475" s="296"/>
      <c r="O475" s="296"/>
      <c r="P475" s="296"/>
      <c r="Q475" s="296"/>
      <c r="R475" s="296"/>
      <c r="S475" s="296"/>
      <c r="T475" s="29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98" t="s">
        <v>200</v>
      </c>
      <c r="AU475" s="298" t="s">
        <v>91</v>
      </c>
      <c r="AV475" s="14" t="s">
        <v>121</v>
      </c>
      <c r="AW475" s="14" t="s">
        <v>33</v>
      </c>
      <c r="AX475" s="14" t="s">
        <v>85</v>
      </c>
      <c r="AY475" s="298" t="s">
        <v>191</v>
      </c>
    </row>
    <row r="476" s="2" customFormat="1" ht="24.15" customHeight="1">
      <c r="A476" s="41"/>
      <c r="B476" s="42"/>
      <c r="C476" s="310" t="s">
        <v>1163</v>
      </c>
      <c r="D476" s="310" t="s">
        <v>292</v>
      </c>
      <c r="E476" s="311" t="s">
        <v>490</v>
      </c>
      <c r="F476" s="312" t="s">
        <v>491</v>
      </c>
      <c r="G476" s="313" t="s">
        <v>231</v>
      </c>
      <c r="H476" s="314">
        <v>2</v>
      </c>
      <c r="I476" s="315"/>
      <c r="J476" s="316">
        <f>ROUND(I476*H476,2)</f>
        <v>0</v>
      </c>
      <c r="K476" s="317"/>
      <c r="L476" s="318"/>
      <c r="M476" s="319" t="s">
        <v>1</v>
      </c>
      <c r="N476" s="320" t="s">
        <v>44</v>
      </c>
      <c r="O476" s="100"/>
      <c r="P476" s="273">
        <f>O476*H476</f>
        <v>0</v>
      </c>
      <c r="Q476" s="273">
        <v>0.0025000000000000001</v>
      </c>
      <c r="R476" s="273">
        <f>Q476*H476</f>
        <v>0.0050000000000000001</v>
      </c>
      <c r="S476" s="273">
        <v>0</v>
      </c>
      <c r="T476" s="274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75" t="s">
        <v>492</v>
      </c>
      <c r="AT476" s="275" t="s">
        <v>292</v>
      </c>
      <c r="AU476" s="275" t="s">
        <v>91</v>
      </c>
      <c r="AY476" s="18" t="s">
        <v>191</v>
      </c>
      <c r="BE476" s="160">
        <f>IF(N476="základná",J476,0)</f>
        <v>0</v>
      </c>
      <c r="BF476" s="160">
        <f>IF(N476="znížená",J476,0)</f>
        <v>0</v>
      </c>
      <c r="BG476" s="160">
        <f>IF(N476="zákl. prenesená",J476,0)</f>
        <v>0</v>
      </c>
      <c r="BH476" s="160">
        <f>IF(N476="zníž. prenesená",J476,0)</f>
        <v>0</v>
      </c>
      <c r="BI476" s="160">
        <f>IF(N476="nulová",J476,0)</f>
        <v>0</v>
      </c>
      <c r="BJ476" s="18" t="s">
        <v>91</v>
      </c>
      <c r="BK476" s="160">
        <f>ROUND(I476*H476,2)</f>
        <v>0</v>
      </c>
      <c r="BL476" s="18" t="s">
        <v>492</v>
      </c>
      <c r="BM476" s="275" t="s">
        <v>1164</v>
      </c>
    </row>
    <row r="477" s="2" customFormat="1" ht="24.15" customHeight="1">
      <c r="A477" s="41"/>
      <c r="B477" s="42"/>
      <c r="C477" s="263" t="s">
        <v>1165</v>
      </c>
      <c r="D477" s="263" t="s">
        <v>194</v>
      </c>
      <c r="E477" s="264" t="s">
        <v>495</v>
      </c>
      <c r="F477" s="265" t="s">
        <v>496</v>
      </c>
      <c r="G477" s="266" t="s">
        <v>231</v>
      </c>
      <c r="H477" s="267">
        <v>3</v>
      </c>
      <c r="I477" s="268"/>
      <c r="J477" s="269">
        <f>ROUND(I477*H477,2)</f>
        <v>0</v>
      </c>
      <c r="K477" s="270"/>
      <c r="L477" s="44"/>
      <c r="M477" s="271" t="s">
        <v>1</v>
      </c>
      <c r="N477" s="272" t="s">
        <v>44</v>
      </c>
      <c r="O477" s="100"/>
      <c r="P477" s="273">
        <f>O477*H477</f>
        <v>0</v>
      </c>
      <c r="Q477" s="273">
        <v>0</v>
      </c>
      <c r="R477" s="273">
        <f>Q477*H477</f>
        <v>0</v>
      </c>
      <c r="S477" s="273">
        <v>0</v>
      </c>
      <c r="T477" s="274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75" t="s">
        <v>198</v>
      </c>
      <c r="AT477" s="275" t="s">
        <v>194</v>
      </c>
      <c r="AU477" s="275" t="s">
        <v>91</v>
      </c>
      <c r="AY477" s="18" t="s">
        <v>191</v>
      </c>
      <c r="BE477" s="160">
        <f>IF(N477="základná",J477,0)</f>
        <v>0</v>
      </c>
      <c r="BF477" s="160">
        <f>IF(N477="znížená",J477,0)</f>
        <v>0</v>
      </c>
      <c r="BG477" s="160">
        <f>IF(N477="zákl. prenesená",J477,0)</f>
        <v>0</v>
      </c>
      <c r="BH477" s="160">
        <f>IF(N477="zníž. prenesená",J477,0)</f>
        <v>0</v>
      </c>
      <c r="BI477" s="160">
        <f>IF(N477="nulová",J477,0)</f>
        <v>0</v>
      </c>
      <c r="BJ477" s="18" t="s">
        <v>91</v>
      </c>
      <c r="BK477" s="160">
        <f>ROUND(I477*H477,2)</f>
        <v>0</v>
      </c>
      <c r="BL477" s="18" t="s">
        <v>198</v>
      </c>
      <c r="BM477" s="275" t="s">
        <v>1166</v>
      </c>
    </row>
    <row r="478" s="2" customFormat="1" ht="16.5" customHeight="1">
      <c r="A478" s="41"/>
      <c r="B478" s="42"/>
      <c r="C478" s="310" t="s">
        <v>1167</v>
      </c>
      <c r="D478" s="310" t="s">
        <v>292</v>
      </c>
      <c r="E478" s="311" t="s">
        <v>498</v>
      </c>
      <c r="F478" s="312" t="s">
        <v>499</v>
      </c>
      <c r="G478" s="313" t="s">
        <v>231</v>
      </c>
      <c r="H478" s="314">
        <v>3</v>
      </c>
      <c r="I478" s="315"/>
      <c r="J478" s="316">
        <f>ROUND(I478*H478,2)</f>
        <v>0</v>
      </c>
      <c r="K478" s="317"/>
      <c r="L478" s="318"/>
      <c r="M478" s="319" t="s">
        <v>1</v>
      </c>
      <c r="N478" s="320" t="s">
        <v>44</v>
      </c>
      <c r="O478" s="100"/>
      <c r="P478" s="273">
        <f>O478*H478</f>
        <v>0</v>
      </c>
      <c r="Q478" s="273">
        <v>5.0000000000000002E-05</v>
      </c>
      <c r="R478" s="273">
        <f>Q478*H478</f>
        <v>0.00015000000000000001</v>
      </c>
      <c r="S478" s="273">
        <v>0</v>
      </c>
      <c r="T478" s="274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75" t="s">
        <v>492</v>
      </c>
      <c r="AT478" s="275" t="s">
        <v>292</v>
      </c>
      <c r="AU478" s="275" t="s">
        <v>91</v>
      </c>
      <c r="AY478" s="18" t="s">
        <v>191</v>
      </c>
      <c r="BE478" s="160">
        <f>IF(N478="základná",J478,0)</f>
        <v>0</v>
      </c>
      <c r="BF478" s="160">
        <f>IF(N478="znížená",J478,0)</f>
        <v>0</v>
      </c>
      <c r="BG478" s="160">
        <f>IF(N478="zákl. prenesená",J478,0)</f>
        <v>0</v>
      </c>
      <c r="BH478" s="160">
        <f>IF(N478="zníž. prenesená",J478,0)</f>
        <v>0</v>
      </c>
      <c r="BI478" s="160">
        <f>IF(N478="nulová",J478,0)</f>
        <v>0</v>
      </c>
      <c r="BJ478" s="18" t="s">
        <v>91</v>
      </c>
      <c r="BK478" s="160">
        <f>ROUND(I478*H478,2)</f>
        <v>0</v>
      </c>
      <c r="BL478" s="18" t="s">
        <v>492</v>
      </c>
      <c r="BM478" s="275" t="s">
        <v>1168</v>
      </c>
    </row>
    <row r="479" s="2" customFormat="1" ht="24.15" customHeight="1">
      <c r="A479" s="41"/>
      <c r="B479" s="42"/>
      <c r="C479" s="310" t="s">
        <v>1169</v>
      </c>
      <c r="D479" s="310" t="s">
        <v>292</v>
      </c>
      <c r="E479" s="311" t="s">
        <v>502</v>
      </c>
      <c r="F479" s="312" t="s">
        <v>503</v>
      </c>
      <c r="G479" s="313" t="s">
        <v>231</v>
      </c>
      <c r="H479" s="314">
        <v>3</v>
      </c>
      <c r="I479" s="315"/>
      <c r="J479" s="316">
        <f>ROUND(I479*H479,2)</f>
        <v>0</v>
      </c>
      <c r="K479" s="317"/>
      <c r="L479" s="318"/>
      <c r="M479" s="319" t="s">
        <v>1</v>
      </c>
      <c r="N479" s="320" t="s">
        <v>44</v>
      </c>
      <c r="O479" s="100"/>
      <c r="P479" s="273">
        <f>O479*H479</f>
        <v>0</v>
      </c>
      <c r="Q479" s="273">
        <v>4.0000000000000003E-05</v>
      </c>
      <c r="R479" s="273">
        <f>Q479*H479</f>
        <v>0.00012000000000000002</v>
      </c>
      <c r="S479" s="273">
        <v>0</v>
      </c>
      <c r="T479" s="274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75" t="s">
        <v>492</v>
      </c>
      <c r="AT479" s="275" t="s">
        <v>292</v>
      </c>
      <c r="AU479" s="275" t="s">
        <v>91</v>
      </c>
      <c r="AY479" s="18" t="s">
        <v>191</v>
      </c>
      <c r="BE479" s="160">
        <f>IF(N479="základná",J479,0)</f>
        <v>0</v>
      </c>
      <c r="BF479" s="160">
        <f>IF(N479="znížená",J479,0)</f>
        <v>0</v>
      </c>
      <c r="BG479" s="160">
        <f>IF(N479="zákl. prenesená",J479,0)</f>
        <v>0</v>
      </c>
      <c r="BH479" s="160">
        <f>IF(N479="zníž. prenesená",J479,0)</f>
        <v>0</v>
      </c>
      <c r="BI479" s="160">
        <f>IF(N479="nulová",J479,0)</f>
        <v>0</v>
      </c>
      <c r="BJ479" s="18" t="s">
        <v>91</v>
      </c>
      <c r="BK479" s="160">
        <f>ROUND(I479*H479,2)</f>
        <v>0</v>
      </c>
      <c r="BL479" s="18" t="s">
        <v>492</v>
      </c>
      <c r="BM479" s="275" t="s">
        <v>1170</v>
      </c>
    </row>
    <row r="480" s="2" customFormat="1" ht="16.5" customHeight="1">
      <c r="A480" s="41"/>
      <c r="B480" s="42"/>
      <c r="C480" s="310" t="s">
        <v>1171</v>
      </c>
      <c r="D480" s="310" t="s">
        <v>292</v>
      </c>
      <c r="E480" s="311" t="s">
        <v>506</v>
      </c>
      <c r="F480" s="312" t="s">
        <v>1172</v>
      </c>
      <c r="G480" s="313" t="s">
        <v>231</v>
      </c>
      <c r="H480" s="314">
        <v>3</v>
      </c>
      <c r="I480" s="315"/>
      <c r="J480" s="316">
        <f>ROUND(I480*H480,2)</f>
        <v>0</v>
      </c>
      <c r="K480" s="317"/>
      <c r="L480" s="318"/>
      <c r="M480" s="319" t="s">
        <v>1</v>
      </c>
      <c r="N480" s="320" t="s">
        <v>44</v>
      </c>
      <c r="O480" s="100"/>
      <c r="P480" s="273">
        <f>O480*H480</f>
        <v>0</v>
      </c>
      <c r="Q480" s="273">
        <v>2.0000000000000002E-05</v>
      </c>
      <c r="R480" s="273">
        <f>Q480*H480</f>
        <v>6.0000000000000008E-05</v>
      </c>
      <c r="S480" s="273">
        <v>0</v>
      </c>
      <c r="T480" s="274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75" t="s">
        <v>492</v>
      </c>
      <c r="AT480" s="275" t="s">
        <v>292</v>
      </c>
      <c r="AU480" s="275" t="s">
        <v>91</v>
      </c>
      <c r="AY480" s="18" t="s">
        <v>191</v>
      </c>
      <c r="BE480" s="160">
        <f>IF(N480="základná",J480,0)</f>
        <v>0</v>
      </c>
      <c r="BF480" s="160">
        <f>IF(N480="znížená",J480,0)</f>
        <v>0</v>
      </c>
      <c r="BG480" s="160">
        <f>IF(N480="zákl. prenesená",J480,0)</f>
        <v>0</v>
      </c>
      <c r="BH480" s="160">
        <f>IF(N480="zníž. prenesená",J480,0)</f>
        <v>0</v>
      </c>
      <c r="BI480" s="160">
        <f>IF(N480="nulová",J480,0)</f>
        <v>0</v>
      </c>
      <c r="BJ480" s="18" t="s">
        <v>91</v>
      </c>
      <c r="BK480" s="160">
        <f>ROUND(I480*H480,2)</f>
        <v>0</v>
      </c>
      <c r="BL480" s="18" t="s">
        <v>492</v>
      </c>
      <c r="BM480" s="275" t="s">
        <v>1173</v>
      </c>
    </row>
    <row r="481" s="2" customFormat="1" ht="21.75" customHeight="1">
      <c r="A481" s="41"/>
      <c r="B481" s="42"/>
      <c r="C481" s="263" t="s">
        <v>1174</v>
      </c>
      <c r="D481" s="263" t="s">
        <v>194</v>
      </c>
      <c r="E481" s="264" t="s">
        <v>510</v>
      </c>
      <c r="F481" s="265" t="s">
        <v>511</v>
      </c>
      <c r="G481" s="266" t="s">
        <v>231</v>
      </c>
      <c r="H481" s="267">
        <v>2</v>
      </c>
      <c r="I481" s="268"/>
      <c r="J481" s="269">
        <f>ROUND(I481*H481,2)</f>
        <v>0</v>
      </c>
      <c r="K481" s="270"/>
      <c r="L481" s="44"/>
      <c r="M481" s="271" t="s">
        <v>1</v>
      </c>
      <c r="N481" s="272" t="s">
        <v>44</v>
      </c>
      <c r="O481" s="100"/>
      <c r="P481" s="273">
        <f>O481*H481</f>
        <v>0</v>
      </c>
      <c r="Q481" s="273">
        <v>0</v>
      </c>
      <c r="R481" s="273">
        <f>Q481*H481</f>
        <v>0</v>
      </c>
      <c r="S481" s="273">
        <v>0</v>
      </c>
      <c r="T481" s="274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75" t="s">
        <v>198</v>
      </c>
      <c r="AT481" s="275" t="s">
        <v>194</v>
      </c>
      <c r="AU481" s="275" t="s">
        <v>91</v>
      </c>
      <c r="AY481" s="18" t="s">
        <v>191</v>
      </c>
      <c r="BE481" s="160">
        <f>IF(N481="základná",J481,0)</f>
        <v>0</v>
      </c>
      <c r="BF481" s="160">
        <f>IF(N481="znížená",J481,0)</f>
        <v>0</v>
      </c>
      <c r="BG481" s="160">
        <f>IF(N481="zákl. prenesená",J481,0)</f>
        <v>0</v>
      </c>
      <c r="BH481" s="160">
        <f>IF(N481="zníž. prenesená",J481,0)</f>
        <v>0</v>
      </c>
      <c r="BI481" s="160">
        <f>IF(N481="nulová",J481,0)</f>
        <v>0</v>
      </c>
      <c r="BJ481" s="18" t="s">
        <v>91</v>
      </c>
      <c r="BK481" s="160">
        <f>ROUND(I481*H481,2)</f>
        <v>0</v>
      </c>
      <c r="BL481" s="18" t="s">
        <v>198</v>
      </c>
      <c r="BM481" s="275" t="s">
        <v>1175</v>
      </c>
    </row>
    <row r="482" s="13" customFormat="1">
      <c r="A482" s="13"/>
      <c r="B482" s="276"/>
      <c r="C482" s="277"/>
      <c r="D482" s="278" t="s">
        <v>200</v>
      </c>
      <c r="E482" s="279" t="s">
        <v>1</v>
      </c>
      <c r="F482" s="280" t="s">
        <v>119</v>
      </c>
      <c r="G482" s="277"/>
      <c r="H482" s="281">
        <v>2</v>
      </c>
      <c r="I482" s="282"/>
      <c r="J482" s="277"/>
      <c r="K482" s="277"/>
      <c r="L482" s="283"/>
      <c r="M482" s="284"/>
      <c r="N482" s="285"/>
      <c r="O482" s="285"/>
      <c r="P482" s="285"/>
      <c r="Q482" s="285"/>
      <c r="R482" s="285"/>
      <c r="S482" s="285"/>
      <c r="T482" s="28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87" t="s">
        <v>200</v>
      </c>
      <c r="AU482" s="287" t="s">
        <v>91</v>
      </c>
      <c r="AV482" s="13" t="s">
        <v>91</v>
      </c>
      <c r="AW482" s="13" t="s">
        <v>33</v>
      </c>
      <c r="AX482" s="13" t="s">
        <v>85</v>
      </c>
      <c r="AY482" s="287" t="s">
        <v>191</v>
      </c>
    </row>
    <row r="483" s="2" customFormat="1" ht="24.15" customHeight="1">
      <c r="A483" s="41"/>
      <c r="B483" s="42"/>
      <c r="C483" s="263" t="s">
        <v>1176</v>
      </c>
      <c r="D483" s="263" t="s">
        <v>194</v>
      </c>
      <c r="E483" s="264" t="s">
        <v>514</v>
      </c>
      <c r="F483" s="265" t="s">
        <v>515</v>
      </c>
      <c r="G483" s="266" t="s">
        <v>516</v>
      </c>
      <c r="H483" s="267">
        <v>1</v>
      </c>
      <c r="I483" s="268"/>
      <c r="J483" s="269">
        <f>ROUND(I483*H483,2)</f>
        <v>0</v>
      </c>
      <c r="K483" s="270"/>
      <c r="L483" s="44"/>
      <c r="M483" s="271" t="s">
        <v>1</v>
      </c>
      <c r="N483" s="272" t="s">
        <v>44</v>
      </c>
      <c r="O483" s="100"/>
      <c r="P483" s="273">
        <f>O483*H483</f>
        <v>0</v>
      </c>
      <c r="Q483" s="273">
        <v>0</v>
      </c>
      <c r="R483" s="273">
        <f>Q483*H483</f>
        <v>0</v>
      </c>
      <c r="S483" s="273">
        <v>0</v>
      </c>
      <c r="T483" s="274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75" t="s">
        <v>198</v>
      </c>
      <c r="AT483" s="275" t="s">
        <v>194</v>
      </c>
      <c r="AU483" s="275" t="s">
        <v>91</v>
      </c>
      <c r="AY483" s="18" t="s">
        <v>191</v>
      </c>
      <c r="BE483" s="160">
        <f>IF(N483="základná",J483,0)</f>
        <v>0</v>
      </c>
      <c r="BF483" s="160">
        <f>IF(N483="znížená",J483,0)</f>
        <v>0</v>
      </c>
      <c r="BG483" s="160">
        <f>IF(N483="zákl. prenesená",J483,0)</f>
        <v>0</v>
      </c>
      <c r="BH483" s="160">
        <f>IF(N483="zníž. prenesená",J483,0)</f>
        <v>0</v>
      </c>
      <c r="BI483" s="160">
        <f>IF(N483="nulová",J483,0)</f>
        <v>0</v>
      </c>
      <c r="BJ483" s="18" t="s">
        <v>91</v>
      </c>
      <c r="BK483" s="160">
        <f>ROUND(I483*H483,2)</f>
        <v>0</v>
      </c>
      <c r="BL483" s="18" t="s">
        <v>198</v>
      </c>
      <c r="BM483" s="275" t="s">
        <v>1177</v>
      </c>
    </row>
    <row r="484" s="2" customFormat="1" ht="16.5" customHeight="1">
      <c r="A484" s="41"/>
      <c r="B484" s="42"/>
      <c r="C484" s="263" t="s">
        <v>1178</v>
      </c>
      <c r="D484" s="263" t="s">
        <v>194</v>
      </c>
      <c r="E484" s="264" t="s">
        <v>1179</v>
      </c>
      <c r="F484" s="265" t="s">
        <v>1180</v>
      </c>
      <c r="G484" s="266" t="s">
        <v>393</v>
      </c>
      <c r="H484" s="267">
        <v>8</v>
      </c>
      <c r="I484" s="268"/>
      <c r="J484" s="269">
        <f>ROUND(I484*H484,2)</f>
        <v>0</v>
      </c>
      <c r="K484" s="270"/>
      <c r="L484" s="44"/>
      <c r="M484" s="271" t="s">
        <v>1</v>
      </c>
      <c r="N484" s="272" t="s">
        <v>44</v>
      </c>
      <c r="O484" s="100"/>
      <c r="P484" s="273">
        <f>O484*H484</f>
        <v>0</v>
      </c>
      <c r="Q484" s="273">
        <v>0</v>
      </c>
      <c r="R484" s="273">
        <f>Q484*H484</f>
        <v>0</v>
      </c>
      <c r="S484" s="273">
        <v>0</v>
      </c>
      <c r="T484" s="274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75" t="s">
        <v>198</v>
      </c>
      <c r="AT484" s="275" t="s">
        <v>194</v>
      </c>
      <c r="AU484" s="275" t="s">
        <v>91</v>
      </c>
      <c r="AY484" s="18" t="s">
        <v>191</v>
      </c>
      <c r="BE484" s="160">
        <f>IF(N484="základná",J484,0)</f>
        <v>0</v>
      </c>
      <c r="BF484" s="160">
        <f>IF(N484="znížená",J484,0)</f>
        <v>0</v>
      </c>
      <c r="BG484" s="160">
        <f>IF(N484="zákl. prenesená",J484,0)</f>
        <v>0</v>
      </c>
      <c r="BH484" s="160">
        <f>IF(N484="zníž. prenesená",J484,0)</f>
        <v>0</v>
      </c>
      <c r="BI484" s="160">
        <f>IF(N484="nulová",J484,0)</f>
        <v>0</v>
      </c>
      <c r="BJ484" s="18" t="s">
        <v>91</v>
      </c>
      <c r="BK484" s="160">
        <f>ROUND(I484*H484,2)</f>
        <v>0</v>
      </c>
      <c r="BL484" s="18" t="s">
        <v>198</v>
      </c>
      <c r="BM484" s="275" t="s">
        <v>1181</v>
      </c>
    </row>
    <row r="485" s="2" customFormat="1" ht="16.5" customHeight="1">
      <c r="A485" s="41"/>
      <c r="B485" s="42"/>
      <c r="C485" s="310" t="s">
        <v>1182</v>
      </c>
      <c r="D485" s="310" t="s">
        <v>292</v>
      </c>
      <c r="E485" s="311" t="s">
        <v>1183</v>
      </c>
      <c r="F485" s="312" t="s">
        <v>1184</v>
      </c>
      <c r="G485" s="313" t="s">
        <v>393</v>
      </c>
      <c r="H485" s="314">
        <v>8</v>
      </c>
      <c r="I485" s="315"/>
      <c r="J485" s="316">
        <f>ROUND(I485*H485,2)</f>
        <v>0</v>
      </c>
      <c r="K485" s="317"/>
      <c r="L485" s="318"/>
      <c r="M485" s="319" t="s">
        <v>1</v>
      </c>
      <c r="N485" s="320" t="s">
        <v>44</v>
      </c>
      <c r="O485" s="100"/>
      <c r="P485" s="273">
        <f>O485*H485</f>
        <v>0</v>
      </c>
      <c r="Q485" s="273">
        <v>0</v>
      </c>
      <c r="R485" s="273">
        <f>Q485*H485</f>
        <v>0</v>
      </c>
      <c r="S485" s="273">
        <v>0</v>
      </c>
      <c r="T485" s="274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75" t="s">
        <v>1095</v>
      </c>
      <c r="AT485" s="275" t="s">
        <v>292</v>
      </c>
      <c r="AU485" s="275" t="s">
        <v>91</v>
      </c>
      <c r="AY485" s="18" t="s">
        <v>191</v>
      </c>
      <c r="BE485" s="160">
        <f>IF(N485="základná",J485,0)</f>
        <v>0</v>
      </c>
      <c r="BF485" s="160">
        <f>IF(N485="znížená",J485,0)</f>
        <v>0</v>
      </c>
      <c r="BG485" s="160">
        <f>IF(N485="zákl. prenesená",J485,0)</f>
        <v>0</v>
      </c>
      <c r="BH485" s="160">
        <f>IF(N485="zníž. prenesená",J485,0)</f>
        <v>0</v>
      </c>
      <c r="BI485" s="160">
        <f>IF(N485="nulová",J485,0)</f>
        <v>0</v>
      </c>
      <c r="BJ485" s="18" t="s">
        <v>91</v>
      </c>
      <c r="BK485" s="160">
        <f>ROUND(I485*H485,2)</f>
        <v>0</v>
      </c>
      <c r="BL485" s="18" t="s">
        <v>198</v>
      </c>
      <c r="BM485" s="275" t="s">
        <v>1185</v>
      </c>
    </row>
    <row r="486" s="2" customFormat="1" ht="24.15" customHeight="1">
      <c r="A486" s="41"/>
      <c r="B486" s="42"/>
      <c r="C486" s="263" t="s">
        <v>1186</v>
      </c>
      <c r="D486" s="263" t="s">
        <v>194</v>
      </c>
      <c r="E486" s="264" t="s">
        <v>1187</v>
      </c>
      <c r="F486" s="265" t="s">
        <v>1188</v>
      </c>
      <c r="G486" s="266" t="s">
        <v>393</v>
      </c>
      <c r="H486" s="267">
        <v>10</v>
      </c>
      <c r="I486" s="268"/>
      <c r="J486" s="269">
        <f>ROUND(I486*H486,2)</f>
        <v>0</v>
      </c>
      <c r="K486" s="270"/>
      <c r="L486" s="44"/>
      <c r="M486" s="271" t="s">
        <v>1</v>
      </c>
      <c r="N486" s="272" t="s">
        <v>44</v>
      </c>
      <c r="O486" s="100"/>
      <c r="P486" s="273">
        <f>O486*H486</f>
        <v>0</v>
      </c>
      <c r="Q486" s="273">
        <v>0</v>
      </c>
      <c r="R486" s="273">
        <f>Q486*H486</f>
        <v>0</v>
      </c>
      <c r="S486" s="273">
        <v>0</v>
      </c>
      <c r="T486" s="274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75" t="s">
        <v>198</v>
      </c>
      <c r="AT486" s="275" t="s">
        <v>194</v>
      </c>
      <c r="AU486" s="275" t="s">
        <v>91</v>
      </c>
      <c r="AY486" s="18" t="s">
        <v>191</v>
      </c>
      <c r="BE486" s="160">
        <f>IF(N486="základná",J486,0)</f>
        <v>0</v>
      </c>
      <c r="BF486" s="160">
        <f>IF(N486="znížená",J486,0)</f>
        <v>0</v>
      </c>
      <c r="BG486" s="160">
        <f>IF(N486="zákl. prenesená",J486,0)</f>
        <v>0</v>
      </c>
      <c r="BH486" s="160">
        <f>IF(N486="zníž. prenesená",J486,0)</f>
        <v>0</v>
      </c>
      <c r="BI486" s="160">
        <f>IF(N486="nulová",J486,0)</f>
        <v>0</v>
      </c>
      <c r="BJ486" s="18" t="s">
        <v>91</v>
      </c>
      <c r="BK486" s="160">
        <f>ROUND(I486*H486,2)</f>
        <v>0</v>
      </c>
      <c r="BL486" s="18" t="s">
        <v>198</v>
      </c>
      <c r="BM486" s="275" t="s">
        <v>1189</v>
      </c>
    </row>
    <row r="487" s="2" customFormat="1" ht="16.5" customHeight="1">
      <c r="A487" s="41"/>
      <c r="B487" s="42"/>
      <c r="C487" s="310" t="s">
        <v>1190</v>
      </c>
      <c r="D487" s="310" t="s">
        <v>292</v>
      </c>
      <c r="E487" s="311" t="s">
        <v>1191</v>
      </c>
      <c r="F487" s="312" t="s">
        <v>1192</v>
      </c>
      <c r="G487" s="313" t="s">
        <v>393</v>
      </c>
      <c r="H487" s="314">
        <v>10</v>
      </c>
      <c r="I487" s="315"/>
      <c r="J487" s="316">
        <f>ROUND(I487*H487,2)</f>
        <v>0</v>
      </c>
      <c r="K487" s="317"/>
      <c r="L487" s="318"/>
      <c r="M487" s="319" t="s">
        <v>1</v>
      </c>
      <c r="N487" s="320" t="s">
        <v>44</v>
      </c>
      <c r="O487" s="100"/>
      <c r="P487" s="273">
        <f>O487*H487</f>
        <v>0</v>
      </c>
      <c r="Q487" s="273">
        <v>0</v>
      </c>
      <c r="R487" s="273">
        <f>Q487*H487</f>
        <v>0</v>
      </c>
      <c r="S487" s="273">
        <v>0</v>
      </c>
      <c r="T487" s="274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75" t="s">
        <v>1095</v>
      </c>
      <c r="AT487" s="275" t="s">
        <v>292</v>
      </c>
      <c r="AU487" s="275" t="s">
        <v>91</v>
      </c>
      <c r="AY487" s="18" t="s">
        <v>191</v>
      </c>
      <c r="BE487" s="160">
        <f>IF(N487="základná",J487,0)</f>
        <v>0</v>
      </c>
      <c r="BF487" s="160">
        <f>IF(N487="znížená",J487,0)</f>
        <v>0</v>
      </c>
      <c r="BG487" s="160">
        <f>IF(N487="zákl. prenesená",J487,0)</f>
        <v>0</v>
      </c>
      <c r="BH487" s="160">
        <f>IF(N487="zníž. prenesená",J487,0)</f>
        <v>0</v>
      </c>
      <c r="BI487" s="160">
        <f>IF(N487="nulová",J487,0)</f>
        <v>0</v>
      </c>
      <c r="BJ487" s="18" t="s">
        <v>91</v>
      </c>
      <c r="BK487" s="160">
        <f>ROUND(I487*H487,2)</f>
        <v>0</v>
      </c>
      <c r="BL487" s="18" t="s">
        <v>198</v>
      </c>
      <c r="BM487" s="275" t="s">
        <v>1193</v>
      </c>
    </row>
    <row r="488" s="2" customFormat="1" ht="24.15" customHeight="1">
      <c r="A488" s="41"/>
      <c r="B488" s="42"/>
      <c r="C488" s="263" t="s">
        <v>1194</v>
      </c>
      <c r="D488" s="263" t="s">
        <v>194</v>
      </c>
      <c r="E488" s="264" t="s">
        <v>1195</v>
      </c>
      <c r="F488" s="265" t="s">
        <v>1196</v>
      </c>
      <c r="G488" s="266" t="s">
        <v>393</v>
      </c>
      <c r="H488" s="267">
        <v>70</v>
      </c>
      <c r="I488" s="268"/>
      <c r="J488" s="269">
        <f>ROUND(I488*H488,2)</f>
        <v>0</v>
      </c>
      <c r="K488" s="270"/>
      <c r="L488" s="44"/>
      <c r="M488" s="271" t="s">
        <v>1</v>
      </c>
      <c r="N488" s="272" t="s">
        <v>44</v>
      </c>
      <c r="O488" s="100"/>
      <c r="P488" s="273">
        <f>O488*H488</f>
        <v>0</v>
      </c>
      <c r="Q488" s="273">
        <v>0</v>
      </c>
      <c r="R488" s="273">
        <f>Q488*H488</f>
        <v>0</v>
      </c>
      <c r="S488" s="273">
        <v>0</v>
      </c>
      <c r="T488" s="274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75" t="s">
        <v>198</v>
      </c>
      <c r="AT488" s="275" t="s">
        <v>194</v>
      </c>
      <c r="AU488" s="275" t="s">
        <v>91</v>
      </c>
      <c r="AY488" s="18" t="s">
        <v>191</v>
      </c>
      <c r="BE488" s="160">
        <f>IF(N488="základná",J488,0)</f>
        <v>0</v>
      </c>
      <c r="BF488" s="160">
        <f>IF(N488="znížená",J488,0)</f>
        <v>0</v>
      </c>
      <c r="BG488" s="160">
        <f>IF(N488="zákl. prenesená",J488,0)</f>
        <v>0</v>
      </c>
      <c r="BH488" s="160">
        <f>IF(N488="zníž. prenesená",J488,0)</f>
        <v>0</v>
      </c>
      <c r="BI488" s="160">
        <f>IF(N488="nulová",J488,0)</f>
        <v>0</v>
      </c>
      <c r="BJ488" s="18" t="s">
        <v>91</v>
      </c>
      <c r="BK488" s="160">
        <f>ROUND(I488*H488,2)</f>
        <v>0</v>
      </c>
      <c r="BL488" s="18" t="s">
        <v>198</v>
      </c>
      <c r="BM488" s="275" t="s">
        <v>1197</v>
      </c>
    </row>
    <row r="489" s="2" customFormat="1" ht="21.75" customHeight="1">
      <c r="A489" s="41"/>
      <c r="B489" s="42"/>
      <c r="C489" s="310" t="s">
        <v>1198</v>
      </c>
      <c r="D489" s="310" t="s">
        <v>292</v>
      </c>
      <c r="E489" s="311" t="s">
        <v>1199</v>
      </c>
      <c r="F489" s="312" t="s">
        <v>1200</v>
      </c>
      <c r="G489" s="313" t="s">
        <v>393</v>
      </c>
      <c r="H489" s="314">
        <v>70</v>
      </c>
      <c r="I489" s="315"/>
      <c r="J489" s="316">
        <f>ROUND(I489*H489,2)</f>
        <v>0</v>
      </c>
      <c r="K489" s="317"/>
      <c r="L489" s="318"/>
      <c r="M489" s="319" t="s">
        <v>1</v>
      </c>
      <c r="N489" s="320" t="s">
        <v>44</v>
      </c>
      <c r="O489" s="100"/>
      <c r="P489" s="273">
        <f>O489*H489</f>
        <v>0</v>
      </c>
      <c r="Q489" s="273">
        <v>0</v>
      </c>
      <c r="R489" s="273">
        <f>Q489*H489</f>
        <v>0</v>
      </c>
      <c r="S489" s="273">
        <v>0</v>
      </c>
      <c r="T489" s="274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75" t="s">
        <v>1095</v>
      </c>
      <c r="AT489" s="275" t="s">
        <v>292</v>
      </c>
      <c r="AU489" s="275" t="s">
        <v>91</v>
      </c>
      <c r="AY489" s="18" t="s">
        <v>191</v>
      </c>
      <c r="BE489" s="160">
        <f>IF(N489="základná",J489,0)</f>
        <v>0</v>
      </c>
      <c r="BF489" s="160">
        <f>IF(N489="znížená",J489,0)</f>
        <v>0</v>
      </c>
      <c r="BG489" s="160">
        <f>IF(N489="zákl. prenesená",J489,0)</f>
        <v>0</v>
      </c>
      <c r="BH489" s="160">
        <f>IF(N489="zníž. prenesená",J489,0)</f>
        <v>0</v>
      </c>
      <c r="BI489" s="160">
        <f>IF(N489="nulová",J489,0)</f>
        <v>0</v>
      </c>
      <c r="BJ489" s="18" t="s">
        <v>91</v>
      </c>
      <c r="BK489" s="160">
        <f>ROUND(I489*H489,2)</f>
        <v>0</v>
      </c>
      <c r="BL489" s="18" t="s">
        <v>198</v>
      </c>
      <c r="BM489" s="275" t="s">
        <v>1201</v>
      </c>
    </row>
    <row r="490" s="2" customFormat="1" ht="16.5" customHeight="1">
      <c r="A490" s="41"/>
      <c r="B490" s="42"/>
      <c r="C490" s="263" t="s">
        <v>1202</v>
      </c>
      <c r="D490" s="263" t="s">
        <v>194</v>
      </c>
      <c r="E490" s="264" t="s">
        <v>519</v>
      </c>
      <c r="F490" s="265" t="s">
        <v>520</v>
      </c>
      <c r="G490" s="266" t="s">
        <v>231</v>
      </c>
      <c r="H490" s="267">
        <v>1</v>
      </c>
      <c r="I490" s="268"/>
      <c r="J490" s="269">
        <f>ROUND(I490*H490,2)</f>
        <v>0</v>
      </c>
      <c r="K490" s="270"/>
      <c r="L490" s="44"/>
      <c r="M490" s="271" t="s">
        <v>1</v>
      </c>
      <c r="N490" s="272" t="s">
        <v>44</v>
      </c>
      <c r="O490" s="100"/>
      <c r="P490" s="273">
        <f>O490*H490</f>
        <v>0</v>
      </c>
      <c r="Q490" s="273">
        <v>0</v>
      </c>
      <c r="R490" s="273">
        <f>Q490*H490</f>
        <v>0</v>
      </c>
      <c r="S490" s="273">
        <v>0.00014999999999999999</v>
      </c>
      <c r="T490" s="274">
        <f>S490*H490</f>
        <v>0.00014999999999999999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75" t="s">
        <v>198</v>
      </c>
      <c r="AT490" s="275" t="s">
        <v>194</v>
      </c>
      <c r="AU490" s="275" t="s">
        <v>91</v>
      </c>
      <c r="AY490" s="18" t="s">
        <v>191</v>
      </c>
      <c r="BE490" s="160">
        <f>IF(N490="základná",J490,0)</f>
        <v>0</v>
      </c>
      <c r="BF490" s="160">
        <f>IF(N490="znížená",J490,0)</f>
        <v>0</v>
      </c>
      <c r="BG490" s="160">
        <f>IF(N490="zákl. prenesená",J490,0)</f>
        <v>0</v>
      </c>
      <c r="BH490" s="160">
        <f>IF(N490="zníž. prenesená",J490,0)</f>
        <v>0</v>
      </c>
      <c r="BI490" s="160">
        <f>IF(N490="nulová",J490,0)</f>
        <v>0</v>
      </c>
      <c r="BJ490" s="18" t="s">
        <v>91</v>
      </c>
      <c r="BK490" s="160">
        <f>ROUND(I490*H490,2)</f>
        <v>0</v>
      </c>
      <c r="BL490" s="18" t="s">
        <v>198</v>
      </c>
      <c r="BM490" s="275" t="s">
        <v>1203</v>
      </c>
    </row>
    <row r="491" s="2" customFormat="1" ht="24.15" customHeight="1">
      <c r="A491" s="41"/>
      <c r="B491" s="42"/>
      <c r="C491" s="263" t="s">
        <v>1204</v>
      </c>
      <c r="D491" s="263" t="s">
        <v>194</v>
      </c>
      <c r="E491" s="264" t="s">
        <v>1205</v>
      </c>
      <c r="F491" s="265" t="s">
        <v>1206</v>
      </c>
      <c r="G491" s="266" t="s">
        <v>231</v>
      </c>
      <c r="H491" s="267">
        <v>2</v>
      </c>
      <c r="I491" s="268"/>
      <c r="J491" s="269">
        <f>ROUND(I491*H491,2)</f>
        <v>0</v>
      </c>
      <c r="K491" s="270"/>
      <c r="L491" s="44"/>
      <c r="M491" s="271" t="s">
        <v>1</v>
      </c>
      <c r="N491" s="272" t="s">
        <v>44</v>
      </c>
      <c r="O491" s="100"/>
      <c r="P491" s="273">
        <f>O491*H491</f>
        <v>0</v>
      </c>
      <c r="Q491" s="273">
        <v>0</v>
      </c>
      <c r="R491" s="273">
        <f>Q491*H491</f>
        <v>0</v>
      </c>
      <c r="S491" s="273">
        <v>0</v>
      </c>
      <c r="T491" s="274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75" t="s">
        <v>198</v>
      </c>
      <c r="AT491" s="275" t="s">
        <v>194</v>
      </c>
      <c r="AU491" s="275" t="s">
        <v>91</v>
      </c>
      <c r="AY491" s="18" t="s">
        <v>191</v>
      </c>
      <c r="BE491" s="160">
        <f>IF(N491="základná",J491,0)</f>
        <v>0</v>
      </c>
      <c r="BF491" s="160">
        <f>IF(N491="znížená",J491,0)</f>
        <v>0</v>
      </c>
      <c r="BG491" s="160">
        <f>IF(N491="zákl. prenesená",J491,0)</f>
        <v>0</v>
      </c>
      <c r="BH491" s="160">
        <f>IF(N491="zníž. prenesená",J491,0)</f>
        <v>0</v>
      </c>
      <c r="BI491" s="160">
        <f>IF(N491="nulová",J491,0)</f>
        <v>0</v>
      </c>
      <c r="BJ491" s="18" t="s">
        <v>91</v>
      </c>
      <c r="BK491" s="160">
        <f>ROUND(I491*H491,2)</f>
        <v>0</v>
      </c>
      <c r="BL491" s="18" t="s">
        <v>198</v>
      </c>
      <c r="BM491" s="275" t="s">
        <v>1207</v>
      </c>
    </row>
    <row r="492" s="13" customFormat="1">
      <c r="A492" s="13"/>
      <c r="B492" s="276"/>
      <c r="C492" s="277"/>
      <c r="D492" s="278" t="s">
        <v>200</v>
      </c>
      <c r="E492" s="279" t="s">
        <v>1</v>
      </c>
      <c r="F492" s="280" t="s">
        <v>1208</v>
      </c>
      <c r="G492" s="277"/>
      <c r="H492" s="281">
        <v>2</v>
      </c>
      <c r="I492" s="282"/>
      <c r="J492" s="277"/>
      <c r="K492" s="277"/>
      <c r="L492" s="283"/>
      <c r="M492" s="284"/>
      <c r="N492" s="285"/>
      <c r="O492" s="285"/>
      <c r="P492" s="285"/>
      <c r="Q492" s="285"/>
      <c r="R492" s="285"/>
      <c r="S492" s="285"/>
      <c r="T492" s="28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87" t="s">
        <v>200</v>
      </c>
      <c r="AU492" s="287" t="s">
        <v>91</v>
      </c>
      <c r="AV492" s="13" t="s">
        <v>91</v>
      </c>
      <c r="AW492" s="13" t="s">
        <v>33</v>
      </c>
      <c r="AX492" s="13" t="s">
        <v>78</v>
      </c>
      <c r="AY492" s="287" t="s">
        <v>191</v>
      </c>
    </row>
    <row r="493" s="14" customFormat="1">
      <c r="A493" s="14"/>
      <c r="B493" s="288"/>
      <c r="C493" s="289"/>
      <c r="D493" s="278" t="s">
        <v>200</v>
      </c>
      <c r="E493" s="290" t="s">
        <v>1</v>
      </c>
      <c r="F493" s="291" t="s">
        <v>204</v>
      </c>
      <c r="G493" s="289"/>
      <c r="H493" s="292">
        <v>2</v>
      </c>
      <c r="I493" s="293"/>
      <c r="J493" s="289"/>
      <c r="K493" s="289"/>
      <c r="L493" s="294"/>
      <c r="M493" s="295"/>
      <c r="N493" s="296"/>
      <c r="O493" s="296"/>
      <c r="P493" s="296"/>
      <c r="Q493" s="296"/>
      <c r="R493" s="296"/>
      <c r="S493" s="296"/>
      <c r="T493" s="29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98" t="s">
        <v>200</v>
      </c>
      <c r="AU493" s="298" t="s">
        <v>91</v>
      </c>
      <c r="AV493" s="14" t="s">
        <v>121</v>
      </c>
      <c r="AW493" s="14" t="s">
        <v>33</v>
      </c>
      <c r="AX493" s="14" t="s">
        <v>85</v>
      </c>
      <c r="AY493" s="298" t="s">
        <v>191</v>
      </c>
    </row>
    <row r="494" s="2" customFormat="1" ht="24.15" customHeight="1">
      <c r="A494" s="41"/>
      <c r="B494" s="42"/>
      <c r="C494" s="263" t="s">
        <v>1209</v>
      </c>
      <c r="D494" s="263" t="s">
        <v>194</v>
      </c>
      <c r="E494" s="264" t="s">
        <v>1210</v>
      </c>
      <c r="F494" s="265" t="s">
        <v>1211</v>
      </c>
      <c r="G494" s="266" t="s">
        <v>231</v>
      </c>
      <c r="H494" s="267">
        <v>2</v>
      </c>
      <c r="I494" s="268"/>
      <c r="J494" s="269">
        <f>ROUND(I494*H494,2)</f>
        <v>0</v>
      </c>
      <c r="K494" s="270"/>
      <c r="L494" s="44"/>
      <c r="M494" s="271" t="s">
        <v>1</v>
      </c>
      <c r="N494" s="272" t="s">
        <v>44</v>
      </c>
      <c r="O494" s="100"/>
      <c r="P494" s="273">
        <f>O494*H494</f>
        <v>0</v>
      </c>
      <c r="Q494" s="273">
        <v>0</v>
      </c>
      <c r="R494" s="273">
        <f>Q494*H494</f>
        <v>0</v>
      </c>
      <c r="S494" s="273">
        <v>0.01</v>
      </c>
      <c r="T494" s="274">
        <f>S494*H494</f>
        <v>0.02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75" t="s">
        <v>198</v>
      </c>
      <c r="AT494" s="275" t="s">
        <v>194</v>
      </c>
      <c r="AU494" s="275" t="s">
        <v>91</v>
      </c>
      <c r="AY494" s="18" t="s">
        <v>191</v>
      </c>
      <c r="BE494" s="160">
        <f>IF(N494="základná",J494,0)</f>
        <v>0</v>
      </c>
      <c r="BF494" s="160">
        <f>IF(N494="znížená",J494,0)</f>
        <v>0</v>
      </c>
      <c r="BG494" s="160">
        <f>IF(N494="zákl. prenesená",J494,0)</f>
        <v>0</v>
      </c>
      <c r="BH494" s="160">
        <f>IF(N494="zníž. prenesená",J494,0)</f>
        <v>0</v>
      </c>
      <c r="BI494" s="160">
        <f>IF(N494="nulová",J494,0)</f>
        <v>0</v>
      </c>
      <c r="BJ494" s="18" t="s">
        <v>91</v>
      </c>
      <c r="BK494" s="160">
        <f>ROUND(I494*H494,2)</f>
        <v>0</v>
      </c>
      <c r="BL494" s="18" t="s">
        <v>198</v>
      </c>
      <c r="BM494" s="275" t="s">
        <v>1212</v>
      </c>
    </row>
    <row r="495" s="13" customFormat="1">
      <c r="A495" s="13"/>
      <c r="B495" s="276"/>
      <c r="C495" s="277"/>
      <c r="D495" s="278" t="s">
        <v>200</v>
      </c>
      <c r="E495" s="279" t="s">
        <v>1</v>
      </c>
      <c r="F495" s="280" t="s">
        <v>1208</v>
      </c>
      <c r="G495" s="277"/>
      <c r="H495" s="281">
        <v>2</v>
      </c>
      <c r="I495" s="282"/>
      <c r="J495" s="277"/>
      <c r="K495" s="277"/>
      <c r="L495" s="283"/>
      <c r="M495" s="284"/>
      <c r="N495" s="285"/>
      <c r="O495" s="285"/>
      <c r="P495" s="285"/>
      <c r="Q495" s="285"/>
      <c r="R495" s="285"/>
      <c r="S495" s="285"/>
      <c r="T495" s="28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87" t="s">
        <v>200</v>
      </c>
      <c r="AU495" s="287" t="s">
        <v>91</v>
      </c>
      <c r="AV495" s="13" t="s">
        <v>91</v>
      </c>
      <c r="AW495" s="13" t="s">
        <v>33</v>
      </c>
      <c r="AX495" s="13" t="s">
        <v>78</v>
      </c>
      <c r="AY495" s="287" t="s">
        <v>191</v>
      </c>
    </row>
    <row r="496" s="14" customFormat="1">
      <c r="A496" s="14"/>
      <c r="B496" s="288"/>
      <c r="C496" s="289"/>
      <c r="D496" s="278" t="s">
        <v>200</v>
      </c>
      <c r="E496" s="290" t="s">
        <v>1</v>
      </c>
      <c r="F496" s="291" t="s">
        <v>204</v>
      </c>
      <c r="G496" s="289"/>
      <c r="H496" s="292">
        <v>2</v>
      </c>
      <c r="I496" s="293"/>
      <c r="J496" s="289"/>
      <c r="K496" s="289"/>
      <c r="L496" s="294"/>
      <c r="M496" s="295"/>
      <c r="N496" s="296"/>
      <c r="O496" s="296"/>
      <c r="P496" s="296"/>
      <c r="Q496" s="296"/>
      <c r="R496" s="296"/>
      <c r="S496" s="296"/>
      <c r="T496" s="29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98" t="s">
        <v>200</v>
      </c>
      <c r="AU496" s="298" t="s">
        <v>91</v>
      </c>
      <c r="AV496" s="14" t="s">
        <v>121</v>
      </c>
      <c r="AW496" s="14" t="s">
        <v>33</v>
      </c>
      <c r="AX496" s="14" t="s">
        <v>85</v>
      </c>
      <c r="AY496" s="298" t="s">
        <v>191</v>
      </c>
    </row>
    <row r="497" s="12" customFormat="1" ht="22.8" customHeight="1">
      <c r="A497" s="12"/>
      <c r="B497" s="248"/>
      <c r="C497" s="249"/>
      <c r="D497" s="250" t="s">
        <v>77</v>
      </c>
      <c r="E497" s="261" t="s">
        <v>1213</v>
      </c>
      <c r="F497" s="261" t="s">
        <v>1214</v>
      </c>
      <c r="G497" s="249"/>
      <c r="H497" s="249"/>
      <c r="I497" s="252"/>
      <c r="J497" s="262">
        <f>BK497</f>
        <v>0</v>
      </c>
      <c r="K497" s="249"/>
      <c r="L497" s="253"/>
      <c r="M497" s="254"/>
      <c r="N497" s="255"/>
      <c r="O497" s="255"/>
      <c r="P497" s="256">
        <f>SUM(P498:P500)</f>
        <v>0</v>
      </c>
      <c r="Q497" s="255"/>
      <c r="R497" s="256">
        <f>SUM(R498:R500)</f>
        <v>0</v>
      </c>
      <c r="S497" s="255"/>
      <c r="T497" s="257">
        <f>SUM(T498:T500)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58" t="s">
        <v>209</v>
      </c>
      <c r="AT497" s="259" t="s">
        <v>77</v>
      </c>
      <c r="AU497" s="259" t="s">
        <v>85</v>
      </c>
      <c r="AY497" s="258" t="s">
        <v>191</v>
      </c>
      <c r="BK497" s="260">
        <f>SUM(BK498:BK500)</f>
        <v>0</v>
      </c>
    </row>
    <row r="498" s="2" customFormat="1" ht="24.15" customHeight="1">
      <c r="A498" s="41"/>
      <c r="B498" s="42"/>
      <c r="C498" s="263" t="s">
        <v>1215</v>
      </c>
      <c r="D498" s="263" t="s">
        <v>194</v>
      </c>
      <c r="E498" s="264" t="s">
        <v>1216</v>
      </c>
      <c r="F498" s="265" t="s">
        <v>1217</v>
      </c>
      <c r="G498" s="266" t="s">
        <v>393</v>
      </c>
      <c r="H498" s="267">
        <v>25</v>
      </c>
      <c r="I498" s="268"/>
      <c r="J498" s="269">
        <f>ROUND(I498*H498,2)</f>
        <v>0</v>
      </c>
      <c r="K498" s="270"/>
      <c r="L498" s="44"/>
      <c r="M498" s="271" t="s">
        <v>1</v>
      </c>
      <c r="N498" s="272" t="s">
        <v>44</v>
      </c>
      <c r="O498" s="100"/>
      <c r="P498" s="273">
        <f>O498*H498</f>
        <v>0</v>
      </c>
      <c r="Q498" s="273">
        <v>0</v>
      </c>
      <c r="R498" s="273">
        <f>Q498*H498</f>
        <v>0</v>
      </c>
      <c r="S498" s="273">
        <v>0</v>
      </c>
      <c r="T498" s="274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75" t="s">
        <v>198</v>
      </c>
      <c r="AT498" s="275" t="s">
        <v>194</v>
      </c>
      <c r="AU498" s="275" t="s">
        <v>91</v>
      </c>
      <c r="AY498" s="18" t="s">
        <v>191</v>
      </c>
      <c r="BE498" s="160">
        <f>IF(N498="základná",J498,0)</f>
        <v>0</v>
      </c>
      <c r="BF498" s="160">
        <f>IF(N498="znížená",J498,0)</f>
        <v>0</v>
      </c>
      <c r="BG498" s="160">
        <f>IF(N498="zákl. prenesená",J498,0)</f>
        <v>0</v>
      </c>
      <c r="BH498" s="160">
        <f>IF(N498="zníž. prenesená",J498,0)</f>
        <v>0</v>
      </c>
      <c r="BI498" s="160">
        <f>IF(N498="nulová",J498,0)</f>
        <v>0</v>
      </c>
      <c r="BJ498" s="18" t="s">
        <v>91</v>
      </c>
      <c r="BK498" s="160">
        <f>ROUND(I498*H498,2)</f>
        <v>0</v>
      </c>
      <c r="BL498" s="18" t="s">
        <v>198</v>
      </c>
      <c r="BM498" s="275" t="s">
        <v>1218</v>
      </c>
    </row>
    <row r="499" s="13" customFormat="1">
      <c r="A499" s="13"/>
      <c r="B499" s="276"/>
      <c r="C499" s="277"/>
      <c r="D499" s="278" t="s">
        <v>200</v>
      </c>
      <c r="E499" s="279" t="s">
        <v>1</v>
      </c>
      <c r="F499" s="280" t="s">
        <v>1219</v>
      </c>
      <c r="G499" s="277"/>
      <c r="H499" s="281">
        <v>25</v>
      </c>
      <c r="I499" s="282"/>
      <c r="J499" s="277"/>
      <c r="K499" s="277"/>
      <c r="L499" s="283"/>
      <c r="M499" s="284"/>
      <c r="N499" s="285"/>
      <c r="O499" s="285"/>
      <c r="P499" s="285"/>
      <c r="Q499" s="285"/>
      <c r="R499" s="285"/>
      <c r="S499" s="285"/>
      <c r="T499" s="28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7" t="s">
        <v>200</v>
      </c>
      <c r="AU499" s="287" t="s">
        <v>91</v>
      </c>
      <c r="AV499" s="13" t="s">
        <v>91</v>
      </c>
      <c r="AW499" s="13" t="s">
        <v>33</v>
      </c>
      <c r="AX499" s="13" t="s">
        <v>78</v>
      </c>
      <c r="AY499" s="287" t="s">
        <v>191</v>
      </c>
    </row>
    <row r="500" s="14" customFormat="1">
      <c r="A500" s="14"/>
      <c r="B500" s="288"/>
      <c r="C500" s="289"/>
      <c r="D500" s="278" t="s">
        <v>200</v>
      </c>
      <c r="E500" s="290" t="s">
        <v>1</v>
      </c>
      <c r="F500" s="291" t="s">
        <v>204</v>
      </c>
      <c r="G500" s="289"/>
      <c r="H500" s="292">
        <v>25</v>
      </c>
      <c r="I500" s="293"/>
      <c r="J500" s="289"/>
      <c r="K500" s="289"/>
      <c r="L500" s="294"/>
      <c r="M500" s="295"/>
      <c r="N500" s="296"/>
      <c r="O500" s="296"/>
      <c r="P500" s="296"/>
      <c r="Q500" s="296"/>
      <c r="R500" s="296"/>
      <c r="S500" s="296"/>
      <c r="T500" s="29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98" t="s">
        <v>200</v>
      </c>
      <c r="AU500" s="298" t="s">
        <v>91</v>
      </c>
      <c r="AV500" s="14" t="s">
        <v>121</v>
      </c>
      <c r="AW500" s="14" t="s">
        <v>33</v>
      </c>
      <c r="AX500" s="14" t="s">
        <v>85</v>
      </c>
      <c r="AY500" s="298" t="s">
        <v>191</v>
      </c>
    </row>
    <row r="501" s="12" customFormat="1" ht="25.92" customHeight="1">
      <c r="A501" s="12"/>
      <c r="B501" s="248"/>
      <c r="C501" s="249"/>
      <c r="D501" s="250" t="s">
        <v>77</v>
      </c>
      <c r="E501" s="251" t="s">
        <v>526</v>
      </c>
      <c r="F501" s="251" t="s">
        <v>527</v>
      </c>
      <c r="G501" s="249"/>
      <c r="H501" s="249"/>
      <c r="I501" s="252"/>
      <c r="J501" s="227">
        <f>BK501</f>
        <v>0</v>
      </c>
      <c r="K501" s="249"/>
      <c r="L501" s="253"/>
      <c r="M501" s="254"/>
      <c r="N501" s="255"/>
      <c r="O501" s="255"/>
      <c r="P501" s="256">
        <f>P502</f>
        <v>0</v>
      </c>
      <c r="Q501" s="255"/>
      <c r="R501" s="256">
        <f>R502</f>
        <v>0</v>
      </c>
      <c r="S501" s="255"/>
      <c r="T501" s="257">
        <f>T502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58" t="s">
        <v>121</v>
      </c>
      <c r="AT501" s="259" t="s">
        <v>77</v>
      </c>
      <c r="AU501" s="259" t="s">
        <v>78</v>
      </c>
      <c r="AY501" s="258" t="s">
        <v>191</v>
      </c>
      <c r="BK501" s="260">
        <f>BK502</f>
        <v>0</v>
      </c>
    </row>
    <row r="502" s="2" customFormat="1" ht="44.25" customHeight="1">
      <c r="A502" s="41"/>
      <c r="B502" s="42"/>
      <c r="C502" s="263" t="s">
        <v>1220</v>
      </c>
      <c r="D502" s="263" t="s">
        <v>194</v>
      </c>
      <c r="E502" s="264" t="s">
        <v>529</v>
      </c>
      <c r="F502" s="265" t="s">
        <v>530</v>
      </c>
      <c r="G502" s="266" t="s">
        <v>531</v>
      </c>
      <c r="H502" s="267">
        <v>20</v>
      </c>
      <c r="I502" s="268"/>
      <c r="J502" s="269">
        <f>ROUND(I502*H502,2)</f>
        <v>0</v>
      </c>
      <c r="K502" s="270"/>
      <c r="L502" s="44"/>
      <c r="M502" s="271" t="s">
        <v>1</v>
      </c>
      <c r="N502" s="272" t="s">
        <v>44</v>
      </c>
      <c r="O502" s="100"/>
      <c r="P502" s="273">
        <f>O502*H502</f>
        <v>0</v>
      </c>
      <c r="Q502" s="273">
        <v>0</v>
      </c>
      <c r="R502" s="273">
        <f>Q502*H502</f>
        <v>0</v>
      </c>
      <c r="S502" s="273">
        <v>0</v>
      </c>
      <c r="T502" s="274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75" t="s">
        <v>532</v>
      </c>
      <c r="AT502" s="275" t="s">
        <v>194</v>
      </c>
      <c r="AU502" s="275" t="s">
        <v>85</v>
      </c>
      <c r="AY502" s="18" t="s">
        <v>191</v>
      </c>
      <c r="BE502" s="160">
        <f>IF(N502="základná",J502,0)</f>
        <v>0</v>
      </c>
      <c r="BF502" s="160">
        <f>IF(N502="znížená",J502,0)</f>
        <v>0</v>
      </c>
      <c r="BG502" s="160">
        <f>IF(N502="zákl. prenesená",J502,0)</f>
        <v>0</v>
      </c>
      <c r="BH502" s="160">
        <f>IF(N502="zníž. prenesená",J502,0)</f>
        <v>0</v>
      </c>
      <c r="BI502" s="160">
        <f>IF(N502="nulová",J502,0)</f>
        <v>0</v>
      </c>
      <c r="BJ502" s="18" t="s">
        <v>91</v>
      </c>
      <c r="BK502" s="160">
        <f>ROUND(I502*H502,2)</f>
        <v>0</v>
      </c>
      <c r="BL502" s="18" t="s">
        <v>532</v>
      </c>
      <c r="BM502" s="275" t="s">
        <v>1221</v>
      </c>
    </row>
    <row r="503" s="12" customFormat="1" ht="25.92" customHeight="1">
      <c r="A503" s="12"/>
      <c r="B503" s="248"/>
      <c r="C503" s="249"/>
      <c r="D503" s="250" t="s">
        <v>77</v>
      </c>
      <c r="E503" s="251" t="s">
        <v>170</v>
      </c>
      <c r="F503" s="251" t="s">
        <v>534</v>
      </c>
      <c r="G503" s="249"/>
      <c r="H503" s="249"/>
      <c r="I503" s="252"/>
      <c r="J503" s="227">
        <f>BK503</f>
        <v>0</v>
      </c>
      <c r="K503" s="249"/>
      <c r="L503" s="253"/>
      <c r="M503" s="254"/>
      <c r="N503" s="255"/>
      <c r="O503" s="255"/>
      <c r="P503" s="256">
        <f>SUM(P504:P508)</f>
        <v>0</v>
      </c>
      <c r="Q503" s="255"/>
      <c r="R503" s="256">
        <f>SUM(R504:R508)</f>
        <v>0</v>
      </c>
      <c r="S503" s="255"/>
      <c r="T503" s="257">
        <f>SUM(T504:T508)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58" t="s">
        <v>221</v>
      </c>
      <c r="AT503" s="259" t="s">
        <v>77</v>
      </c>
      <c r="AU503" s="259" t="s">
        <v>78</v>
      </c>
      <c r="AY503" s="258" t="s">
        <v>191</v>
      </c>
      <c r="BK503" s="260">
        <f>SUM(BK504:BK508)</f>
        <v>0</v>
      </c>
    </row>
    <row r="504" s="2" customFormat="1" ht="55.5" customHeight="1">
      <c r="A504" s="41"/>
      <c r="B504" s="42"/>
      <c r="C504" s="263" t="s">
        <v>1222</v>
      </c>
      <c r="D504" s="263" t="s">
        <v>194</v>
      </c>
      <c r="E504" s="264" t="s">
        <v>536</v>
      </c>
      <c r="F504" s="265" t="s">
        <v>537</v>
      </c>
      <c r="G504" s="266" t="s">
        <v>538</v>
      </c>
      <c r="H504" s="267">
        <v>1</v>
      </c>
      <c r="I504" s="268"/>
      <c r="J504" s="269">
        <f>ROUND(I504*H504,2)</f>
        <v>0</v>
      </c>
      <c r="K504" s="270"/>
      <c r="L504" s="44"/>
      <c r="M504" s="271" t="s">
        <v>1</v>
      </c>
      <c r="N504" s="272" t="s">
        <v>44</v>
      </c>
      <c r="O504" s="100"/>
      <c r="P504" s="273">
        <f>O504*H504</f>
        <v>0</v>
      </c>
      <c r="Q504" s="273">
        <v>0</v>
      </c>
      <c r="R504" s="273">
        <f>Q504*H504</f>
        <v>0</v>
      </c>
      <c r="S504" s="273">
        <v>0</v>
      </c>
      <c r="T504" s="274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75" t="s">
        <v>539</v>
      </c>
      <c r="AT504" s="275" t="s">
        <v>194</v>
      </c>
      <c r="AU504" s="275" t="s">
        <v>85</v>
      </c>
      <c r="AY504" s="18" t="s">
        <v>191</v>
      </c>
      <c r="BE504" s="160">
        <f>IF(N504="základná",J504,0)</f>
        <v>0</v>
      </c>
      <c r="BF504" s="160">
        <f>IF(N504="znížená",J504,0)</f>
        <v>0</v>
      </c>
      <c r="BG504" s="160">
        <f>IF(N504="zákl. prenesená",J504,0)</f>
        <v>0</v>
      </c>
      <c r="BH504" s="160">
        <f>IF(N504="zníž. prenesená",J504,0)</f>
        <v>0</v>
      </c>
      <c r="BI504" s="160">
        <f>IF(N504="nulová",J504,0)</f>
        <v>0</v>
      </c>
      <c r="BJ504" s="18" t="s">
        <v>91</v>
      </c>
      <c r="BK504" s="160">
        <f>ROUND(I504*H504,2)</f>
        <v>0</v>
      </c>
      <c r="BL504" s="18" t="s">
        <v>539</v>
      </c>
      <c r="BM504" s="275" t="s">
        <v>1223</v>
      </c>
    </row>
    <row r="505" s="2" customFormat="1" ht="44.25" customHeight="1">
      <c r="A505" s="41"/>
      <c r="B505" s="42"/>
      <c r="C505" s="263" t="s">
        <v>1224</v>
      </c>
      <c r="D505" s="263" t="s">
        <v>194</v>
      </c>
      <c r="E505" s="264" t="s">
        <v>542</v>
      </c>
      <c r="F505" s="265" t="s">
        <v>543</v>
      </c>
      <c r="G505" s="266" t="s">
        <v>197</v>
      </c>
      <c r="H505" s="267">
        <v>10.161</v>
      </c>
      <c r="I505" s="268"/>
      <c r="J505" s="269">
        <f>ROUND(I505*H505,2)</f>
        <v>0</v>
      </c>
      <c r="K505" s="270"/>
      <c r="L505" s="44"/>
      <c r="M505" s="271" t="s">
        <v>1</v>
      </c>
      <c r="N505" s="272" t="s">
        <v>44</v>
      </c>
      <c r="O505" s="100"/>
      <c r="P505" s="273">
        <f>O505*H505</f>
        <v>0</v>
      </c>
      <c r="Q505" s="273">
        <v>0</v>
      </c>
      <c r="R505" s="273">
        <f>Q505*H505</f>
        <v>0</v>
      </c>
      <c r="S505" s="273">
        <v>0</v>
      </c>
      <c r="T505" s="274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75" t="s">
        <v>539</v>
      </c>
      <c r="AT505" s="275" t="s">
        <v>194</v>
      </c>
      <c r="AU505" s="275" t="s">
        <v>85</v>
      </c>
      <c r="AY505" s="18" t="s">
        <v>191</v>
      </c>
      <c r="BE505" s="160">
        <f>IF(N505="základná",J505,0)</f>
        <v>0</v>
      </c>
      <c r="BF505" s="160">
        <f>IF(N505="znížená",J505,0)</f>
        <v>0</v>
      </c>
      <c r="BG505" s="160">
        <f>IF(N505="zákl. prenesená",J505,0)</f>
        <v>0</v>
      </c>
      <c r="BH505" s="160">
        <f>IF(N505="zníž. prenesená",J505,0)</f>
        <v>0</v>
      </c>
      <c r="BI505" s="160">
        <f>IF(N505="nulová",J505,0)</f>
        <v>0</v>
      </c>
      <c r="BJ505" s="18" t="s">
        <v>91</v>
      </c>
      <c r="BK505" s="160">
        <f>ROUND(I505*H505,2)</f>
        <v>0</v>
      </c>
      <c r="BL505" s="18" t="s">
        <v>539</v>
      </c>
      <c r="BM505" s="275" t="s">
        <v>1225</v>
      </c>
    </row>
    <row r="506" s="13" customFormat="1">
      <c r="A506" s="13"/>
      <c r="B506" s="276"/>
      <c r="C506" s="277"/>
      <c r="D506" s="278" t="s">
        <v>200</v>
      </c>
      <c r="E506" s="279" t="s">
        <v>1</v>
      </c>
      <c r="F506" s="280" t="s">
        <v>639</v>
      </c>
      <c r="G506" s="277"/>
      <c r="H506" s="281">
        <v>10.161</v>
      </c>
      <c r="I506" s="282"/>
      <c r="J506" s="277"/>
      <c r="K506" s="277"/>
      <c r="L506" s="283"/>
      <c r="M506" s="284"/>
      <c r="N506" s="285"/>
      <c r="O506" s="285"/>
      <c r="P506" s="285"/>
      <c r="Q506" s="285"/>
      <c r="R506" s="285"/>
      <c r="S506" s="285"/>
      <c r="T506" s="28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87" t="s">
        <v>200</v>
      </c>
      <c r="AU506" s="287" t="s">
        <v>85</v>
      </c>
      <c r="AV506" s="13" t="s">
        <v>91</v>
      </c>
      <c r="AW506" s="13" t="s">
        <v>33</v>
      </c>
      <c r="AX506" s="13" t="s">
        <v>78</v>
      </c>
      <c r="AY506" s="287" t="s">
        <v>191</v>
      </c>
    </row>
    <row r="507" s="14" customFormat="1">
      <c r="A507" s="14"/>
      <c r="B507" s="288"/>
      <c r="C507" s="289"/>
      <c r="D507" s="278" t="s">
        <v>200</v>
      </c>
      <c r="E507" s="290" t="s">
        <v>1</v>
      </c>
      <c r="F507" s="291" t="s">
        <v>204</v>
      </c>
      <c r="G507" s="289"/>
      <c r="H507" s="292">
        <v>10.161</v>
      </c>
      <c r="I507" s="293"/>
      <c r="J507" s="289"/>
      <c r="K507" s="289"/>
      <c r="L507" s="294"/>
      <c r="M507" s="295"/>
      <c r="N507" s="296"/>
      <c r="O507" s="296"/>
      <c r="P507" s="296"/>
      <c r="Q507" s="296"/>
      <c r="R507" s="296"/>
      <c r="S507" s="296"/>
      <c r="T507" s="29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98" t="s">
        <v>200</v>
      </c>
      <c r="AU507" s="298" t="s">
        <v>85</v>
      </c>
      <c r="AV507" s="14" t="s">
        <v>121</v>
      </c>
      <c r="AW507" s="14" t="s">
        <v>33</v>
      </c>
      <c r="AX507" s="14" t="s">
        <v>85</v>
      </c>
      <c r="AY507" s="298" t="s">
        <v>191</v>
      </c>
    </row>
    <row r="508" s="2" customFormat="1" ht="24.15" customHeight="1">
      <c r="A508" s="41"/>
      <c r="B508" s="42"/>
      <c r="C508" s="263" t="s">
        <v>1226</v>
      </c>
      <c r="D508" s="263" t="s">
        <v>194</v>
      </c>
      <c r="E508" s="264" t="s">
        <v>547</v>
      </c>
      <c r="F508" s="265" t="s">
        <v>548</v>
      </c>
      <c r="G508" s="266" t="s">
        <v>538</v>
      </c>
      <c r="H508" s="267">
        <v>1</v>
      </c>
      <c r="I508" s="268"/>
      <c r="J508" s="269">
        <f>ROUND(I508*H508,2)</f>
        <v>0</v>
      </c>
      <c r="K508" s="270"/>
      <c r="L508" s="44"/>
      <c r="M508" s="271" t="s">
        <v>1</v>
      </c>
      <c r="N508" s="272" t="s">
        <v>44</v>
      </c>
      <c r="O508" s="100"/>
      <c r="P508" s="273">
        <f>O508*H508</f>
        <v>0</v>
      </c>
      <c r="Q508" s="273">
        <v>0</v>
      </c>
      <c r="R508" s="273">
        <f>Q508*H508</f>
        <v>0</v>
      </c>
      <c r="S508" s="273">
        <v>0</v>
      </c>
      <c r="T508" s="274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75" t="s">
        <v>539</v>
      </c>
      <c r="AT508" s="275" t="s">
        <v>194</v>
      </c>
      <c r="AU508" s="275" t="s">
        <v>85</v>
      </c>
      <c r="AY508" s="18" t="s">
        <v>191</v>
      </c>
      <c r="BE508" s="160">
        <f>IF(N508="základná",J508,0)</f>
        <v>0</v>
      </c>
      <c r="BF508" s="160">
        <f>IF(N508="znížená",J508,0)</f>
        <v>0</v>
      </c>
      <c r="BG508" s="160">
        <f>IF(N508="zákl. prenesená",J508,0)</f>
        <v>0</v>
      </c>
      <c r="BH508" s="160">
        <f>IF(N508="zníž. prenesená",J508,0)</f>
        <v>0</v>
      </c>
      <c r="BI508" s="160">
        <f>IF(N508="nulová",J508,0)</f>
        <v>0</v>
      </c>
      <c r="BJ508" s="18" t="s">
        <v>91</v>
      </c>
      <c r="BK508" s="160">
        <f>ROUND(I508*H508,2)</f>
        <v>0</v>
      </c>
      <c r="BL508" s="18" t="s">
        <v>539</v>
      </c>
      <c r="BM508" s="275" t="s">
        <v>1227</v>
      </c>
    </row>
    <row r="509" s="12" customFormat="1" ht="25.92" customHeight="1">
      <c r="A509" s="12"/>
      <c r="B509" s="248"/>
      <c r="C509" s="249"/>
      <c r="D509" s="250" t="s">
        <v>77</v>
      </c>
      <c r="E509" s="251" t="s">
        <v>550</v>
      </c>
      <c r="F509" s="251" t="s">
        <v>551</v>
      </c>
      <c r="G509" s="249"/>
      <c r="H509" s="249"/>
      <c r="I509" s="252"/>
      <c r="J509" s="227">
        <f>BK509</f>
        <v>0</v>
      </c>
      <c r="K509" s="249"/>
      <c r="L509" s="253"/>
      <c r="M509" s="254"/>
      <c r="N509" s="255"/>
      <c r="O509" s="255"/>
      <c r="P509" s="256">
        <f>SUM(P510:P512)</f>
        <v>0</v>
      </c>
      <c r="Q509" s="255"/>
      <c r="R509" s="256">
        <f>SUM(R510:R512)</f>
        <v>0</v>
      </c>
      <c r="S509" s="255"/>
      <c r="T509" s="257">
        <f>SUM(T510:T512)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58" t="s">
        <v>85</v>
      </c>
      <c r="AT509" s="259" t="s">
        <v>77</v>
      </c>
      <c r="AU509" s="259" t="s">
        <v>78</v>
      </c>
      <c r="AY509" s="258" t="s">
        <v>191</v>
      </c>
      <c r="BK509" s="260">
        <f>SUM(BK510:BK512)</f>
        <v>0</v>
      </c>
    </row>
    <row r="510" s="2" customFormat="1" ht="55.5" customHeight="1">
      <c r="A510" s="41"/>
      <c r="B510" s="42"/>
      <c r="C510" s="263" t="s">
        <v>1228</v>
      </c>
      <c r="D510" s="263" t="s">
        <v>194</v>
      </c>
      <c r="E510" s="264" t="s">
        <v>553</v>
      </c>
      <c r="F510" s="265" t="s">
        <v>554</v>
      </c>
      <c r="G510" s="266" t="s">
        <v>1</v>
      </c>
      <c r="H510" s="267">
        <v>0</v>
      </c>
      <c r="I510" s="268"/>
      <c r="J510" s="269">
        <f>ROUND(I510*H510,2)</f>
        <v>0</v>
      </c>
      <c r="K510" s="270"/>
      <c r="L510" s="44"/>
      <c r="M510" s="271" t="s">
        <v>1</v>
      </c>
      <c r="N510" s="272" t="s">
        <v>44</v>
      </c>
      <c r="O510" s="100"/>
      <c r="P510" s="273">
        <f>O510*H510</f>
        <v>0</v>
      </c>
      <c r="Q510" s="273">
        <v>0</v>
      </c>
      <c r="R510" s="273">
        <f>Q510*H510</f>
        <v>0</v>
      </c>
      <c r="S510" s="273">
        <v>0</v>
      </c>
      <c r="T510" s="274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75" t="s">
        <v>532</v>
      </c>
      <c r="AT510" s="275" t="s">
        <v>194</v>
      </c>
      <c r="AU510" s="275" t="s">
        <v>85</v>
      </c>
      <c r="AY510" s="18" t="s">
        <v>191</v>
      </c>
      <c r="BE510" s="160">
        <f>IF(N510="základná",J510,0)</f>
        <v>0</v>
      </c>
      <c r="BF510" s="160">
        <f>IF(N510="znížená",J510,0)</f>
        <v>0</v>
      </c>
      <c r="BG510" s="160">
        <f>IF(N510="zákl. prenesená",J510,0)</f>
        <v>0</v>
      </c>
      <c r="BH510" s="160">
        <f>IF(N510="zníž. prenesená",J510,0)</f>
        <v>0</v>
      </c>
      <c r="BI510" s="160">
        <f>IF(N510="nulová",J510,0)</f>
        <v>0</v>
      </c>
      <c r="BJ510" s="18" t="s">
        <v>91</v>
      </c>
      <c r="BK510" s="160">
        <f>ROUND(I510*H510,2)</f>
        <v>0</v>
      </c>
      <c r="BL510" s="18" t="s">
        <v>532</v>
      </c>
      <c r="BM510" s="275" t="s">
        <v>1229</v>
      </c>
    </row>
    <row r="511" s="2" customFormat="1" ht="49.05" customHeight="1">
      <c r="A511" s="41"/>
      <c r="B511" s="42"/>
      <c r="C511" s="263" t="s">
        <v>1230</v>
      </c>
      <c r="D511" s="263" t="s">
        <v>194</v>
      </c>
      <c r="E511" s="264" t="s">
        <v>557</v>
      </c>
      <c r="F511" s="265" t="s">
        <v>558</v>
      </c>
      <c r="G511" s="266" t="s">
        <v>1</v>
      </c>
      <c r="H511" s="267">
        <v>0</v>
      </c>
      <c r="I511" s="268"/>
      <c r="J511" s="269">
        <f>ROUND(I511*H511,2)</f>
        <v>0</v>
      </c>
      <c r="K511" s="270"/>
      <c r="L511" s="44"/>
      <c r="M511" s="271" t="s">
        <v>1</v>
      </c>
      <c r="N511" s="272" t="s">
        <v>44</v>
      </c>
      <c r="O511" s="100"/>
      <c r="P511" s="273">
        <f>O511*H511</f>
        <v>0</v>
      </c>
      <c r="Q511" s="273">
        <v>0</v>
      </c>
      <c r="R511" s="273">
        <f>Q511*H511</f>
        <v>0</v>
      </c>
      <c r="S511" s="273">
        <v>0</v>
      </c>
      <c r="T511" s="274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75" t="s">
        <v>532</v>
      </c>
      <c r="AT511" s="275" t="s">
        <v>194</v>
      </c>
      <c r="AU511" s="275" t="s">
        <v>85</v>
      </c>
      <c r="AY511" s="18" t="s">
        <v>191</v>
      </c>
      <c r="BE511" s="160">
        <f>IF(N511="základná",J511,0)</f>
        <v>0</v>
      </c>
      <c r="BF511" s="160">
        <f>IF(N511="znížená",J511,0)</f>
        <v>0</v>
      </c>
      <c r="BG511" s="160">
        <f>IF(N511="zákl. prenesená",J511,0)</f>
        <v>0</v>
      </c>
      <c r="BH511" s="160">
        <f>IF(N511="zníž. prenesená",J511,0)</f>
        <v>0</v>
      </c>
      <c r="BI511" s="160">
        <f>IF(N511="nulová",J511,0)</f>
        <v>0</v>
      </c>
      <c r="BJ511" s="18" t="s">
        <v>91</v>
      </c>
      <c r="BK511" s="160">
        <f>ROUND(I511*H511,2)</f>
        <v>0</v>
      </c>
      <c r="BL511" s="18" t="s">
        <v>532</v>
      </c>
      <c r="BM511" s="275" t="s">
        <v>1231</v>
      </c>
    </row>
    <row r="512" s="2" customFormat="1" ht="49.05" customHeight="1">
      <c r="A512" s="41"/>
      <c r="B512" s="42"/>
      <c r="C512" s="263" t="s">
        <v>1232</v>
      </c>
      <c r="D512" s="263" t="s">
        <v>194</v>
      </c>
      <c r="E512" s="264" t="s">
        <v>561</v>
      </c>
      <c r="F512" s="265" t="s">
        <v>562</v>
      </c>
      <c r="G512" s="266" t="s">
        <v>1</v>
      </c>
      <c r="H512" s="267">
        <v>0</v>
      </c>
      <c r="I512" s="268"/>
      <c r="J512" s="269">
        <f>ROUND(I512*H512,2)</f>
        <v>0</v>
      </c>
      <c r="K512" s="270"/>
      <c r="L512" s="44"/>
      <c r="M512" s="271" t="s">
        <v>1</v>
      </c>
      <c r="N512" s="272" t="s">
        <v>44</v>
      </c>
      <c r="O512" s="100"/>
      <c r="P512" s="273">
        <f>O512*H512</f>
        <v>0</v>
      </c>
      <c r="Q512" s="273">
        <v>0</v>
      </c>
      <c r="R512" s="273">
        <f>Q512*H512</f>
        <v>0</v>
      </c>
      <c r="S512" s="273">
        <v>0</v>
      </c>
      <c r="T512" s="274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75" t="s">
        <v>532</v>
      </c>
      <c r="AT512" s="275" t="s">
        <v>194</v>
      </c>
      <c r="AU512" s="275" t="s">
        <v>85</v>
      </c>
      <c r="AY512" s="18" t="s">
        <v>191</v>
      </c>
      <c r="BE512" s="160">
        <f>IF(N512="základná",J512,0)</f>
        <v>0</v>
      </c>
      <c r="BF512" s="160">
        <f>IF(N512="znížená",J512,0)</f>
        <v>0</v>
      </c>
      <c r="BG512" s="160">
        <f>IF(N512="zákl. prenesená",J512,0)</f>
        <v>0</v>
      </c>
      <c r="BH512" s="160">
        <f>IF(N512="zníž. prenesená",J512,0)</f>
        <v>0</v>
      </c>
      <c r="BI512" s="160">
        <f>IF(N512="nulová",J512,0)</f>
        <v>0</v>
      </c>
      <c r="BJ512" s="18" t="s">
        <v>91</v>
      </c>
      <c r="BK512" s="160">
        <f>ROUND(I512*H512,2)</f>
        <v>0</v>
      </c>
      <c r="BL512" s="18" t="s">
        <v>532</v>
      </c>
      <c r="BM512" s="275" t="s">
        <v>1233</v>
      </c>
    </row>
    <row r="513" s="2" customFormat="1" ht="49.92" customHeight="1">
      <c r="A513" s="41"/>
      <c r="B513" s="42"/>
      <c r="C513" s="43"/>
      <c r="D513" s="43"/>
      <c r="E513" s="251" t="s">
        <v>564</v>
      </c>
      <c r="F513" s="251" t="s">
        <v>565</v>
      </c>
      <c r="G513" s="43"/>
      <c r="H513" s="43"/>
      <c r="I513" s="43"/>
      <c r="J513" s="227">
        <f>BK513</f>
        <v>0</v>
      </c>
      <c r="K513" s="43"/>
      <c r="L513" s="44"/>
      <c r="M513" s="321"/>
      <c r="N513" s="322"/>
      <c r="O513" s="100"/>
      <c r="P513" s="100"/>
      <c r="Q513" s="100"/>
      <c r="R513" s="100"/>
      <c r="S513" s="100"/>
      <c r="T513" s="10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18" t="s">
        <v>77</v>
      </c>
      <c r="AU513" s="18" t="s">
        <v>78</v>
      </c>
      <c r="AY513" s="18" t="s">
        <v>566</v>
      </c>
      <c r="BK513" s="160">
        <f>SUM(BK514:BK518)</f>
        <v>0</v>
      </c>
    </row>
    <row r="514" s="2" customFormat="1" ht="16.32" customHeight="1">
      <c r="A514" s="41"/>
      <c r="B514" s="42"/>
      <c r="C514" s="323" t="s">
        <v>1</v>
      </c>
      <c r="D514" s="323" t="s">
        <v>194</v>
      </c>
      <c r="E514" s="324" t="s">
        <v>1</v>
      </c>
      <c r="F514" s="325" t="s">
        <v>1</v>
      </c>
      <c r="G514" s="326" t="s">
        <v>1</v>
      </c>
      <c r="H514" s="327"/>
      <c r="I514" s="328"/>
      <c r="J514" s="329">
        <f>BK514</f>
        <v>0</v>
      </c>
      <c r="K514" s="270"/>
      <c r="L514" s="44"/>
      <c r="M514" s="330" t="s">
        <v>1</v>
      </c>
      <c r="N514" s="331" t="s">
        <v>44</v>
      </c>
      <c r="O514" s="100"/>
      <c r="P514" s="100"/>
      <c r="Q514" s="100"/>
      <c r="R514" s="100"/>
      <c r="S514" s="100"/>
      <c r="T514" s="10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18" t="s">
        <v>566</v>
      </c>
      <c r="AU514" s="18" t="s">
        <v>85</v>
      </c>
      <c r="AY514" s="18" t="s">
        <v>566</v>
      </c>
      <c r="BE514" s="160">
        <f>IF(N514="základná",J514,0)</f>
        <v>0</v>
      </c>
      <c r="BF514" s="160">
        <f>IF(N514="znížená",J514,0)</f>
        <v>0</v>
      </c>
      <c r="BG514" s="160">
        <f>IF(N514="zákl. prenesená",J514,0)</f>
        <v>0</v>
      </c>
      <c r="BH514" s="160">
        <f>IF(N514="zníž. prenesená",J514,0)</f>
        <v>0</v>
      </c>
      <c r="BI514" s="160">
        <f>IF(N514="nulová",J514,0)</f>
        <v>0</v>
      </c>
      <c r="BJ514" s="18" t="s">
        <v>91</v>
      </c>
      <c r="BK514" s="160">
        <f>I514*H514</f>
        <v>0</v>
      </c>
    </row>
    <row r="515" s="2" customFormat="1" ht="16.32" customHeight="1">
      <c r="A515" s="41"/>
      <c r="B515" s="42"/>
      <c r="C515" s="323" t="s">
        <v>1</v>
      </c>
      <c r="D515" s="323" t="s">
        <v>194</v>
      </c>
      <c r="E515" s="324" t="s">
        <v>1</v>
      </c>
      <c r="F515" s="325" t="s">
        <v>1</v>
      </c>
      <c r="G515" s="326" t="s">
        <v>1</v>
      </c>
      <c r="H515" s="327"/>
      <c r="I515" s="328"/>
      <c r="J515" s="329">
        <f>BK515</f>
        <v>0</v>
      </c>
      <c r="K515" s="270"/>
      <c r="L515" s="44"/>
      <c r="M515" s="330" t="s">
        <v>1</v>
      </c>
      <c r="N515" s="331" t="s">
        <v>44</v>
      </c>
      <c r="O515" s="100"/>
      <c r="P515" s="100"/>
      <c r="Q515" s="100"/>
      <c r="R515" s="100"/>
      <c r="S515" s="100"/>
      <c r="T515" s="10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18" t="s">
        <v>566</v>
      </c>
      <c r="AU515" s="18" t="s">
        <v>85</v>
      </c>
      <c r="AY515" s="18" t="s">
        <v>566</v>
      </c>
      <c r="BE515" s="160">
        <f>IF(N515="základná",J515,0)</f>
        <v>0</v>
      </c>
      <c r="BF515" s="160">
        <f>IF(N515="znížená",J515,0)</f>
        <v>0</v>
      </c>
      <c r="BG515" s="160">
        <f>IF(N515="zákl. prenesená",J515,0)</f>
        <v>0</v>
      </c>
      <c r="BH515" s="160">
        <f>IF(N515="zníž. prenesená",J515,0)</f>
        <v>0</v>
      </c>
      <c r="BI515" s="160">
        <f>IF(N515="nulová",J515,0)</f>
        <v>0</v>
      </c>
      <c r="BJ515" s="18" t="s">
        <v>91</v>
      </c>
      <c r="BK515" s="160">
        <f>I515*H515</f>
        <v>0</v>
      </c>
    </row>
    <row r="516" s="2" customFormat="1" ht="16.32" customHeight="1">
      <c r="A516" s="41"/>
      <c r="B516" s="42"/>
      <c r="C516" s="323" t="s">
        <v>1</v>
      </c>
      <c r="D516" s="323" t="s">
        <v>194</v>
      </c>
      <c r="E516" s="324" t="s">
        <v>1</v>
      </c>
      <c r="F516" s="325" t="s">
        <v>1</v>
      </c>
      <c r="G516" s="326" t="s">
        <v>1</v>
      </c>
      <c r="H516" s="327"/>
      <c r="I516" s="328"/>
      <c r="J516" s="329">
        <f>BK516</f>
        <v>0</v>
      </c>
      <c r="K516" s="270"/>
      <c r="L516" s="44"/>
      <c r="M516" s="330" t="s">
        <v>1</v>
      </c>
      <c r="N516" s="331" t="s">
        <v>44</v>
      </c>
      <c r="O516" s="100"/>
      <c r="P516" s="100"/>
      <c r="Q516" s="100"/>
      <c r="R516" s="100"/>
      <c r="S516" s="100"/>
      <c r="T516" s="10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8" t="s">
        <v>566</v>
      </c>
      <c r="AU516" s="18" t="s">
        <v>85</v>
      </c>
      <c r="AY516" s="18" t="s">
        <v>566</v>
      </c>
      <c r="BE516" s="160">
        <f>IF(N516="základná",J516,0)</f>
        <v>0</v>
      </c>
      <c r="BF516" s="160">
        <f>IF(N516="znížená",J516,0)</f>
        <v>0</v>
      </c>
      <c r="BG516" s="160">
        <f>IF(N516="zákl. prenesená",J516,0)</f>
        <v>0</v>
      </c>
      <c r="BH516" s="160">
        <f>IF(N516="zníž. prenesená",J516,0)</f>
        <v>0</v>
      </c>
      <c r="BI516" s="160">
        <f>IF(N516="nulová",J516,0)</f>
        <v>0</v>
      </c>
      <c r="BJ516" s="18" t="s">
        <v>91</v>
      </c>
      <c r="BK516" s="160">
        <f>I516*H516</f>
        <v>0</v>
      </c>
    </row>
    <row r="517" s="2" customFormat="1" ht="16.32" customHeight="1">
      <c r="A517" s="41"/>
      <c r="B517" s="42"/>
      <c r="C517" s="323" t="s">
        <v>1</v>
      </c>
      <c r="D517" s="323" t="s">
        <v>194</v>
      </c>
      <c r="E517" s="324" t="s">
        <v>1</v>
      </c>
      <c r="F517" s="325" t="s">
        <v>1</v>
      </c>
      <c r="G517" s="326" t="s">
        <v>1</v>
      </c>
      <c r="H517" s="327"/>
      <c r="I517" s="328"/>
      <c r="J517" s="329">
        <f>BK517</f>
        <v>0</v>
      </c>
      <c r="K517" s="270"/>
      <c r="L517" s="44"/>
      <c r="M517" s="330" t="s">
        <v>1</v>
      </c>
      <c r="N517" s="331" t="s">
        <v>44</v>
      </c>
      <c r="O517" s="100"/>
      <c r="P517" s="100"/>
      <c r="Q517" s="100"/>
      <c r="R517" s="100"/>
      <c r="S517" s="100"/>
      <c r="T517" s="10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18" t="s">
        <v>566</v>
      </c>
      <c r="AU517" s="18" t="s">
        <v>85</v>
      </c>
      <c r="AY517" s="18" t="s">
        <v>566</v>
      </c>
      <c r="BE517" s="160">
        <f>IF(N517="základná",J517,0)</f>
        <v>0</v>
      </c>
      <c r="BF517" s="160">
        <f>IF(N517="znížená",J517,0)</f>
        <v>0</v>
      </c>
      <c r="BG517" s="160">
        <f>IF(N517="zákl. prenesená",J517,0)</f>
        <v>0</v>
      </c>
      <c r="BH517" s="160">
        <f>IF(N517="zníž. prenesená",J517,0)</f>
        <v>0</v>
      </c>
      <c r="BI517" s="160">
        <f>IF(N517="nulová",J517,0)</f>
        <v>0</v>
      </c>
      <c r="BJ517" s="18" t="s">
        <v>91</v>
      </c>
      <c r="BK517" s="160">
        <f>I517*H517</f>
        <v>0</v>
      </c>
    </row>
    <row r="518" s="2" customFormat="1" ht="16.32" customHeight="1">
      <c r="A518" s="41"/>
      <c r="B518" s="42"/>
      <c r="C518" s="323" t="s">
        <v>1</v>
      </c>
      <c r="D518" s="323" t="s">
        <v>194</v>
      </c>
      <c r="E518" s="324" t="s">
        <v>1</v>
      </c>
      <c r="F518" s="325" t="s">
        <v>1</v>
      </c>
      <c r="G518" s="326" t="s">
        <v>1</v>
      </c>
      <c r="H518" s="327"/>
      <c r="I518" s="328"/>
      <c r="J518" s="329">
        <f>BK518</f>
        <v>0</v>
      </c>
      <c r="K518" s="270"/>
      <c r="L518" s="44"/>
      <c r="M518" s="330" t="s">
        <v>1</v>
      </c>
      <c r="N518" s="331" t="s">
        <v>44</v>
      </c>
      <c r="O518" s="332"/>
      <c r="P518" s="332"/>
      <c r="Q518" s="332"/>
      <c r="R518" s="332"/>
      <c r="S518" s="332"/>
      <c r="T518" s="333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18" t="s">
        <v>566</v>
      </c>
      <c r="AU518" s="18" t="s">
        <v>85</v>
      </c>
      <c r="AY518" s="18" t="s">
        <v>566</v>
      </c>
      <c r="BE518" s="160">
        <f>IF(N518="základná",J518,0)</f>
        <v>0</v>
      </c>
      <c r="BF518" s="160">
        <f>IF(N518="znížená",J518,0)</f>
        <v>0</v>
      </c>
      <c r="BG518" s="160">
        <f>IF(N518="zákl. prenesená",J518,0)</f>
        <v>0</v>
      </c>
      <c r="BH518" s="160">
        <f>IF(N518="zníž. prenesená",J518,0)</f>
        <v>0</v>
      </c>
      <c r="BI518" s="160">
        <f>IF(N518="nulová",J518,0)</f>
        <v>0</v>
      </c>
      <c r="BJ518" s="18" t="s">
        <v>91</v>
      </c>
      <c r="BK518" s="160">
        <f>I518*H518</f>
        <v>0</v>
      </c>
    </row>
    <row r="519" s="2" customFormat="1" ht="6.96" customHeight="1">
      <c r="A519" s="41"/>
      <c r="B519" s="75"/>
      <c r="C519" s="76"/>
      <c r="D519" s="76"/>
      <c r="E519" s="76"/>
      <c r="F519" s="76"/>
      <c r="G519" s="76"/>
      <c r="H519" s="76"/>
      <c r="I519" s="76"/>
      <c r="J519" s="76"/>
      <c r="K519" s="76"/>
      <c r="L519" s="44"/>
      <c r="M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</row>
  </sheetData>
  <sheetProtection sheet="1" autoFilter="0" formatColumns="0" formatRows="0" objects="1" scenarios="1" spinCount="100000" saltValue="25dofnnLTFmw9vsmY4v8JZiw5TIcSMdTphzG9UAR4OQFodRE4GXQXVvSEz8RK24K0VtprXfzZWb7WcVk2Z+zZA==" hashValue="yH5Xz37KjR6jqJV4kpAEr368CE55soqZouv0wkSdMKPjZoTnVd7CrTW6OwvyD46CTenY/DHl4FsocRUUwL0h7A==" algorithmName="SHA-512" password="C549"/>
  <autoFilter ref="C156:K51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9:F129"/>
    <mergeCell ref="D130:F130"/>
    <mergeCell ref="D131:F131"/>
    <mergeCell ref="D132:F132"/>
    <mergeCell ref="D133:F133"/>
    <mergeCell ref="E145:H145"/>
    <mergeCell ref="E147:H147"/>
    <mergeCell ref="E149:H149"/>
    <mergeCell ref="L2:V2"/>
  </mergeCells>
  <dataValidations count="2">
    <dataValidation type="list" allowBlank="1" showInputMessage="1" showErrorMessage="1" error="Povolené sú hodnoty K, M." sqref="D514:D519">
      <formula1>"K, M"</formula1>
    </dataValidation>
    <dataValidation type="list" allowBlank="1" showInputMessage="1" showErrorMessage="1" error="Povolené sú hodnoty základná, znížená, nulová." sqref="N514:N51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  <c r="AZ2" s="167" t="s">
        <v>567</v>
      </c>
      <c r="BA2" s="167" t="s">
        <v>1</v>
      </c>
      <c r="BB2" s="167" t="s">
        <v>1</v>
      </c>
      <c r="BC2" s="167" t="s">
        <v>1234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568</v>
      </c>
      <c r="BA3" s="167" t="s">
        <v>1235</v>
      </c>
      <c r="BB3" s="167" t="s">
        <v>1</v>
      </c>
      <c r="BC3" s="167" t="s">
        <v>1236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571</v>
      </c>
      <c r="BA4" s="167" t="s">
        <v>1</v>
      </c>
      <c r="BB4" s="167" t="s">
        <v>1</v>
      </c>
      <c r="BC4" s="167" t="s">
        <v>1237</v>
      </c>
      <c r="BD4" s="167" t="s">
        <v>91</v>
      </c>
    </row>
    <row r="5" s="1" customFormat="1" ht="6.96" customHeight="1">
      <c r="B5" s="21"/>
      <c r="L5" s="21"/>
      <c r="AZ5" s="167" t="s">
        <v>573</v>
      </c>
      <c r="BA5" s="167" t="s">
        <v>133</v>
      </c>
      <c r="BB5" s="167" t="s">
        <v>1</v>
      </c>
      <c r="BC5" s="167" t="s">
        <v>1238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349</v>
      </c>
      <c r="BA6" s="167" t="s">
        <v>1</v>
      </c>
      <c r="BB6" s="167" t="s">
        <v>1</v>
      </c>
      <c r="BC6" s="167" t="s">
        <v>1238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577</v>
      </c>
      <c r="BA7" s="167" t="s">
        <v>1</v>
      </c>
      <c r="BB7" s="167" t="s">
        <v>1</v>
      </c>
      <c r="BC7" s="167" t="s">
        <v>1239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1240</v>
      </c>
      <c r="BA8" s="167" t="s">
        <v>1241</v>
      </c>
      <c r="BB8" s="167" t="s">
        <v>1</v>
      </c>
      <c r="BC8" s="167" t="s">
        <v>1242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67" t="s">
        <v>579</v>
      </c>
      <c r="BA9" s="167" t="s">
        <v>1</v>
      </c>
      <c r="BB9" s="167" t="s">
        <v>1</v>
      </c>
      <c r="BC9" s="167" t="s">
        <v>1243</v>
      </c>
      <c r="BD9" s="167" t="s">
        <v>91</v>
      </c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67" t="s">
        <v>687</v>
      </c>
      <c r="BA10" s="167" t="s">
        <v>1244</v>
      </c>
      <c r="BB10" s="167" t="s">
        <v>1</v>
      </c>
      <c r="BC10" s="167" t="s">
        <v>1234</v>
      </c>
      <c r="BD10" s="167" t="s">
        <v>91</v>
      </c>
    </row>
    <row r="11" s="2" customFormat="1" ht="16.5" customHeight="1">
      <c r="A11" s="41"/>
      <c r="B11" s="44"/>
      <c r="C11" s="41"/>
      <c r="D11" s="41"/>
      <c r="E11" s="174" t="s">
        <v>1245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67" t="s">
        <v>730</v>
      </c>
      <c r="BA11" s="167" t="s">
        <v>1246</v>
      </c>
      <c r="BB11" s="167" t="s">
        <v>1</v>
      </c>
      <c r="BC11" s="167" t="s">
        <v>1247</v>
      </c>
      <c r="BD11" s="167" t="s">
        <v>91</v>
      </c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67" t="s">
        <v>1248</v>
      </c>
      <c r="BA12" s="167" t="s">
        <v>120</v>
      </c>
      <c r="BB12" s="167" t="s">
        <v>1</v>
      </c>
      <c r="BC12" s="167" t="s">
        <v>91</v>
      </c>
      <c r="BD12" s="167" t="s">
        <v>91</v>
      </c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67" t="s">
        <v>584</v>
      </c>
      <c r="BA13" s="167" t="s">
        <v>120</v>
      </c>
      <c r="BB13" s="167" t="s">
        <v>1</v>
      </c>
      <c r="BC13" s="167" t="s">
        <v>85</v>
      </c>
      <c r="BD13" s="167" t="s">
        <v>91</v>
      </c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67" t="s">
        <v>1249</v>
      </c>
      <c r="BA14" s="167" t="s">
        <v>120</v>
      </c>
      <c r="BB14" s="167" t="s">
        <v>1</v>
      </c>
      <c r="BC14" s="167" t="s">
        <v>91</v>
      </c>
      <c r="BD14" s="167" t="s">
        <v>91</v>
      </c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67" t="s">
        <v>136</v>
      </c>
      <c r="BA15" s="167" t="s">
        <v>137</v>
      </c>
      <c r="BB15" s="167" t="s">
        <v>1</v>
      </c>
      <c r="BC15" s="167" t="s">
        <v>209</v>
      </c>
      <c r="BD15" s="167" t="s">
        <v>91</v>
      </c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67" t="s">
        <v>140</v>
      </c>
      <c r="BA16" s="167" t="s">
        <v>1</v>
      </c>
      <c r="BB16" s="167" t="s">
        <v>1</v>
      </c>
      <c r="BC16" s="167" t="s">
        <v>1250</v>
      </c>
      <c r="BD16" s="167" t="s">
        <v>91</v>
      </c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67" t="s">
        <v>129</v>
      </c>
      <c r="BA17" s="167" t="s">
        <v>1</v>
      </c>
      <c r="BB17" s="167" t="s">
        <v>1</v>
      </c>
      <c r="BC17" s="167" t="s">
        <v>1251</v>
      </c>
      <c r="BD17" s="167" t="s">
        <v>91</v>
      </c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67" t="s">
        <v>132</v>
      </c>
      <c r="BA18" s="167" t="s">
        <v>133</v>
      </c>
      <c r="BB18" s="167" t="s">
        <v>1</v>
      </c>
      <c r="BC18" s="167" t="s">
        <v>1252</v>
      </c>
      <c r="BD18" s="167" t="s">
        <v>91</v>
      </c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67" t="s">
        <v>119</v>
      </c>
      <c r="BA19" s="167" t="s">
        <v>120</v>
      </c>
      <c r="BB19" s="167" t="s">
        <v>1</v>
      </c>
      <c r="BC19" s="167" t="s">
        <v>121</v>
      </c>
      <c r="BD19" s="167" t="s">
        <v>91</v>
      </c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67" t="s">
        <v>586</v>
      </c>
      <c r="BA20" s="167" t="s">
        <v>120</v>
      </c>
      <c r="BB20" s="167" t="s">
        <v>1</v>
      </c>
      <c r="BC20" s="167" t="s">
        <v>91</v>
      </c>
      <c r="BD20" s="167" t="s">
        <v>91</v>
      </c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67" t="s">
        <v>1253</v>
      </c>
      <c r="BA21" s="167" t="s">
        <v>1</v>
      </c>
      <c r="BB21" s="167" t="s">
        <v>1</v>
      </c>
      <c r="BC21" s="167" t="s">
        <v>85</v>
      </c>
      <c r="BD21" s="167" t="s">
        <v>91</v>
      </c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J128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ROUND((ROUND((SUM(BE128:BE135) + SUM(BE157:BE496)),  2) + SUM(BE498:BE502)), 2)</f>
        <v>0</v>
      </c>
      <c r="G37" s="189"/>
      <c r="H37" s="189"/>
      <c r="I37" s="190">
        <v>0.23000000000000001</v>
      </c>
      <c r="J37" s="188">
        <f>ROUND((ROUND(((SUM(BE128:BE135) + SUM(BE157:BE496))*I37),  2) + (SUM(BE498:BE502)*I37)),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ROUND((ROUND((SUM(BF128:BF135) + SUM(BF157:BF496)),  2) + SUM(BF498:BF502)), 2)</f>
        <v>0</v>
      </c>
      <c r="G38" s="189"/>
      <c r="H38" s="189"/>
      <c r="I38" s="190">
        <v>0.23000000000000001</v>
      </c>
      <c r="J38" s="188">
        <f>ROUND((ROUND(((SUM(BF128:BF135) + SUM(BF157:BF496))*I38),  2) + (SUM(BF498:BF502)*I38)),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ROUND((ROUND((SUM(BG128:BG135) + SUM(BG157:BG496)),  2) + SUM(BG498:BG502)),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ROUND((ROUND((SUM(BH128:BH135) + SUM(BH157:BH496)),  2) + SUM(BH498:BH502)),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ROUND((ROUND((SUM(BI128:BI135) + SUM(BI157:BI496)),  2) + SUM(BI498:BI502)),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03_205 - Socialne priestory - WC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J157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J158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J159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587</v>
      </c>
      <c r="E101" s="223"/>
      <c r="F101" s="223"/>
      <c r="G101" s="223"/>
      <c r="H101" s="223"/>
      <c r="I101" s="223"/>
      <c r="J101" s="224">
        <f>J186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152</v>
      </c>
      <c r="E102" s="223"/>
      <c r="F102" s="223"/>
      <c r="G102" s="223"/>
      <c r="H102" s="223"/>
      <c r="I102" s="223"/>
      <c r="J102" s="224">
        <f>J191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42"/>
      <c r="D103" s="222" t="s">
        <v>153</v>
      </c>
      <c r="E103" s="223"/>
      <c r="F103" s="223"/>
      <c r="G103" s="223"/>
      <c r="H103" s="223"/>
      <c r="I103" s="223"/>
      <c r="J103" s="224">
        <f>J238</f>
        <v>0</v>
      </c>
      <c r="K103" s="142"/>
      <c r="L103" s="22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5"/>
      <c r="C104" s="216"/>
      <c r="D104" s="217" t="s">
        <v>154</v>
      </c>
      <c r="E104" s="218"/>
      <c r="F104" s="218"/>
      <c r="G104" s="218"/>
      <c r="H104" s="218"/>
      <c r="I104" s="218"/>
      <c r="J104" s="219">
        <f>J240</f>
        <v>0</v>
      </c>
      <c r="K104" s="216"/>
      <c r="L104" s="22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1"/>
      <c r="C105" s="142"/>
      <c r="D105" s="222" t="s">
        <v>588</v>
      </c>
      <c r="E105" s="223"/>
      <c r="F105" s="223"/>
      <c r="G105" s="223"/>
      <c r="H105" s="223"/>
      <c r="I105" s="223"/>
      <c r="J105" s="224">
        <f>J241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589</v>
      </c>
      <c r="E106" s="223"/>
      <c r="F106" s="223"/>
      <c r="G106" s="223"/>
      <c r="H106" s="223"/>
      <c r="I106" s="223"/>
      <c r="J106" s="224">
        <f>J254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590</v>
      </c>
      <c r="E107" s="223"/>
      <c r="F107" s="223"/>
      <c r="G107" s="223"/>
      <c r="H107" s="223"/>
      <c r="I107" s="223"/>
      <c r="J107" s="224">
        <f>J273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591</v>
      </c>
      <c r="E108" s="223"/>
      <c r="F108" s="223"/>
      <c r="G108" s="223"/>
      <c r="H108" s="223"/>
      <c r="I108" s="223"/>
      <c r="J108" s="224">
        <f>J283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2"/>
      <c r="D109" s="222" t="s">
        <v>592</v>
      </c>
      <c r="E109" s="223"/>
      <c r="F109" s="223"/>
      <c r="G109" s="223"/>
      <c r="H109" s="223"/>
      <c r="I109" s="223"/>
      <c r="J109" s="224">
        <f>J347</f>
        <v>0</v>
      </c>
      <c r="K109" s="142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2"/>
      <c r="D110" s="222" t="s">
        <v>155</v>
      </c>
      <c r="E110" s="223"/>
      <c r="F110" s="223"/>
      <c r="G110" s="223"/>
      <c r="H110" s="223"/>
      <c r="I110" s="223"/>
      <c r="J110" s="224">
        <f>J352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2"/>
      <c r="D111" s="222" t="s">
        <v>156</v>
      </c>
      <c r="E111" s="223"/>
      <c r="F111" s="223"/>
      <c r="G111" s="223"/>
      <c r="H111" s="223"/>
      <c r="I111" s="223"/>
      <c r="J111" s="224">
        <f>J362</f>
        <v>0</v>
      </c>
      <c r="K111" s="142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42"/>
      <c r="D112" s="222" t="s">
        <v>157</v>
      </c>
      <c r="E112" s="223"/>
      <c r="F112" s="223"/>
      <c r="G112" s="223"/>
      <c r="H112" s="223"/>
      <c r="I112" s="223"/>
      <c r="J112" s="224">
        <f>J367</f>
        <v>0</v>
      </c>
      <c r="K112" s="142"/>
      <c r="L112" s="22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42"/>
      <c r="D113" s="222" t="s">
        <v>158</v>
      </c>
      <c r="E113" s="223"/>
      <c r="F113" s="223"/>
      <c r="G113" s="223"/>
      <c r="H113" s="223"/>
      <c r="I113" s="223"/>
      <c r="J113" s="224">
        <f>J379</f>
        <v>0</v>
      </c>
      <c r="K113" s="142"/>
      <c r="L113" s="22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42"/>
      <c r="D114" s="222" t="s">
        <v>594</v>
      </c>
      <c r="E114" s="223"/>
      <c r="F114" s="223"/>
      <c r="G114" s="223"/>
      <c r="H114" s="223"/>
      <c r="I114" s="223"/>
      <c r="J114" s="224">
        <f>J392</f>
        <v>0</v>
      </c>
      <c r="K114" s="142"/>
      <c r="L114" s="22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42"/>
      <c r="D115" s="222" t="s">
        <v>595</v>
      </c>
      <c r="E115" s="223"/>
      <c r="F115" s="223"/>
      <c r="G115" s="223"/>
      <c r="H115" s="223"/>
      <c r="I115" s="223"/>
      <c r="J115" s="224">
        <f>J413</f>
        <v>0</v>
      </c>
      <c r="K115" s="142"/>
      <c r="L115" s="22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42"/>
      <c r="D116" s="222" t="s">
        <v>596</v>
      </c>
      <c r="E116" s="223"/>
      <c r="F116" s="223"/>
      <c r="G116" s="223"/>
      <c r="H116" s="223"/>
      <c r="I116" s="223"/>
      <c r="J116" s="224">
        <f>J423</f>
        <v>0</v>
      </c>
      <c r="K116" s="142"/>
      <c r="L116" s="22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42"/>
      <c r="D117" s="222" t="s">
        <v>160</v>
      </c>
      <c r="E117" s="223"/>
      <c r="F117" s="223"/>
      <c r="G117" s="223"/>
      <c r="H117" s="223"/>
      <c r="I117" s="223"/>
      <c r="J117" s="224">
        <f>J430</f>
        <v>0</v>
      </c>
      <c r="K117" s="142"/>
      <c r="L117" s="22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42"/>
      <c r="D118" s="222" t="s">
        <v>161</v>
      </c>
      <c r="E118" s="223"/>
      <c r="F118" s="223"/>
      <c r="G118" s="223"/>
      <c r="H118" s="223"/>
      <c r="I118" s="223"/>
      <c r="J118" s="224">
        <f>J437</f>
        <v>0</v>
      </c>
      <c r="K118" s="142"/>
      <c r="L118" s="22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215"/>
      <c r="C119" s="216"/>
      <c r="D119" s="217" t="s">
        <v>162</v>
      </c>
      <c r="E119" s="218"/>
      <c r="F119" s="218"/>
      <c r="G119" s="218"/>
      <c r="H119" s="218"/>
      <c r="I119" s="218"/>
      <c r="J119" s="219">
        <f>J458</f>
        <v>0</v>
      </c>
      <c r="K119" s="216"/>
      <c r="L119" s="22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221"/>
      <c r="C120" s="142"/>
      <c r="D120" s="222" t="s">
        <v>597</v>
      </c>
      <c r="E120" s="223"/>
      <c r="F120" s="223"/>
      <c r="G120" s="223"/>
      <c r="H120" s="223"/>
      <c r="I120" s="223"/>
      <c r="J120" s="224">
        <f>J459</f>
        <v>0</v>
      </c>
      <c r="K120" s="142"/>
      <c r="L120" s="22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42"/>
      <c r="D121" s="222" t="s">
        <v>598</v>
      </c>
      <c r="E121" s="223"/>
      <c r="F121" s="223"/>
      <c r="G121" s="223"/>
      <c r="H121" s="223"/>
      <c r="I121" s="223"/>
      <c r="J121" s="224">
        <f>J481</f>
        <v>0</v>
      </c>
      <c r="K121" s="142"/>
      <c r="L121" s="22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215"/>
      <c r="C122" s="216"/>
      <c r="D122" s="217" t="s">
        <v>164</v>
      </c>
      <c r="E122" s="218"/>
      <c r="F122" s="218"/>
      <c r="G122" s="218"/>
      <c r="H122" s="218"/>
      <c r="I122" s="218"/>
      <c r="J122" s="219">
        <f>J485</f>
        <v>0</v>
      </c>
      <c r="K122" s="216"/>
      <c r="L122" s="22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215"/>
      <c r="C123" s="216"/>
      <c r="D123" s="217" t="s">
        <v>165</v>
      </c>
      <c r="E123" s="218"/>
      <c r="F123" s="218"/>
      <c r="G123" s="218"/>
      <c r="H123" s="218"/>
      <c r="I123" s="218"/>
      <c r="J123" s="219">
        <f>J487</f>
        <v>0</v>
      </c>
      <c r="K123" s="216"/>
      <c r="L123" s="22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215"/>
      <c r="C124" s="216"/>
      <c r="D124" s="217" t="s">
        <v>166</v>
      </c>
      <c r="E124" s="218"/>
      <c r="F124" s="218"/>
      <c r="G124" s="218"/>
      <c r="H124" s="218"/>
      <c r="I124" s="218"/>
      <c r="J124" s="219">
        <f>J493</f>
        <v>0</v>
      </c>
      <c r="K124" s="216"/>
      <c r="L124" s="22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1.84" customHeight="1">
      <c r="A125" s="9"/>
      <c r="B125" s="215"/>
      <c r="C125" s="216"/>
      <c r="D125" s="226" t="s">
        <v>167</v>
      </c>
      <c r="E125" s="216"/>
      <c r="F125" s="216"/>
      <c r="G125" s="216"/>
      <c r="H125" s="216"/>
      <c r="I125" s="216"/>
      <c r="J125" s="227">
        <f>J497</f>
        <v>0</v>
      </c>
      <c r="K125" s="216"/>
      <c r="L125" s="22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2" customFormat="1" ht="21.84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9.28" customHeight="1">
      <c r="A128" s="41"/>
      <c r="B128" s="42"/>
      <c r="C128" s="214" t="s">
        <v>168</v>
      </c>
      <c r="D128" s="43"/>
      <c r="E128" s="43"/>
      <c r="F128" s="43"/>
      <c r="G128" s="43"/>
      <c r="H128" s="43"/>
      <c r="I128" s="43"/>
      <c r="J128" s="228">
        <f>ROUND(J129 + J130 + J131 + J132 + J133 + J134,2)</f>
        <v>0</v>
      </c>
      <c r="K128" s="43"/>
      <c r="L128" s="72"/>
      <c r="N128" s="229" t="s">
        <v>42</v>
      </c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8" customHeight="1">
      <c r="A129" s="41"/>
      <c r="B129" s="42"/>
      <c r="C129" s="43"/>
      <c r="D129" s="161" t="s">
        <v>169</v>
      </c>
      <c r="E129" s="156"/>
      <c r="F129" s="156"/>
      <c r="G129" s="43"/>
      <c r="H129" s="43"/>
      <c r="I129" s="43"/>
      <c r="J129" s="157">
        <v>0</v>
      </c>
      <c r="K129" s="43"/>
      <c r="L129" s="230"/>
      <c r="M129" s="231"/>
      <c r="N129" s="232" t="s">
        <v>44</v>
      </c>
      <c r="O129" s="231"/>
      <c r="P129" s="231"/>
      <c r="Q129" s="231"/>
      <c r="R129" s="231"/>
      <c r="S129" s="233"/>
      <c r="T129" s="233"/>
      <c r="U129" s="233"/>
      <c r="V129" s="233"/>
      <c r="W129" s="233"/>
      <c r="X129" s="233"/>
      <c r="Y129" s="233"/>
      <c r="Z129" s="233"/>
      <c r="AA129" s="233"/>
      <c r="AB129" s="233"/>
      <c r="AC129" s="233"/>
      <c r="AD129" s="233"/>
      <c r="AE129" s="233"/>
      <c r="AF129" s="231"/>
      <c r="AG129" s="231"/>
      <c r="AH129" s="231"/>
      <c r="AI129" s="231"/>
      <c r="AJ129" s="231"/>
      <c r="AK129" s="231"/>
      <c r="AL129" s="231"/>
      <c r="AM129" s="231"/>
      <c r="AN129" s="231"/>
      <c r="AO129" s="231"/>
      <c r="AP129" s="231"/>
      <c r="AQ129" s="231"/>
      <c r="AR129" s="231"/>
      <c r="AS129" s="231"/>
      <c r="AT129" s="231"/>
      <c r="AU129" s="231"/>
      <c r="AV129" s="231"/>
      <c r="AW129" s="231"/>
      <c r="AX129" s="231"/>
      <c r="AY129" s="234" t="s">
        <v>170</v>
      </c>
      <c r="AZ129" s="231"/>
      <c r="BA129" s="231"/>
      <c r="BB129" s="231"/>
      <c r="BC129" s="231"/>
      <c r="BD129" s="231"/>
      <c r="BE129" s="235">
        <f>IF(N129="základná",J129,0)</f>
        <v>0</v>
      </c>
      <c r="BF129" s="235">
        <f>IF(N129="znížená",J129,0)</f>
        <v>0</v>
      </c>
      <c r="BG129" s="235">
        <f>IF(N129="zákl. prenesená",J129,0)</f>
        <v>0</v>
      </c>
      <c r="BH129" s="235">
        <f>IF(N129="zníž. prenesená",J129,0)</f>
        <v>0</v>
      </c>
      <c r="BI129" s="235">
        <f>IF(N129="nulová",J129,0)</f>
        <v>0</v>
      </c>
      <c r="BJ129" s="234" t="s">
        <v>91</v>
      </c>
      <c r="BK129" s="231"/>
      <c r="BL129" s="231"/>
      <c r="BM129" s="231"/>
    </row>
    <row r="130" s="2" customFormat="1" ht="18" customHeight="1">
      <c r="A130" s="41"/>
      <c r="B130" s="42"/>
      <c r="C130" s="43"/>
      <c r="D130" s="161" t="s">
        <v>171</v>
      </c>
      <c r="E130" s="156"/>
      <c r="F130" s="156"/>
      <c r="G130" s="43"/>
      <c r="H130" s="43"/>
      <c r="I130" s="43"/>
      <c r="J130" s="157">
        <v>0</v>
      </c>
      <c r="K130" s="43"/>
      <c r="L130" s="230"/>
      <c r="M130" s="231"/>
      <c r="N130" s="232" t="s">
        <v>44</v>
      </c>
      <c r="O130" s="231"/>
      <c r="P130" s="231"/>
      <c r="Q130" s="231"/>
      <c r="R130" s="231"/>
      <c r="S130" s="233"/>
      <c r="T130" s="233"/>
      <c r="U130" s="233"/>
      <c r="V130" s="233"/>
      <c r="W130" s="233"/>
      <c r="X130" s="233"/>
      <c r="Y130" s="233"/>
      <c r="Z130" s="233"/>
      <c r="AA130" s="233"/>
      <c r="AB130" s="233"/>
      <c r="AC130" s="233"/>
      <c r="AD130" s="233"/>
      <c r="AE130" s="233"/>
      <c r="AF130" s="231"/>
      <c r="AG130" s="231"/>
      <c r="AH130" s="231"/>
      <c r="AI130" s="231"/>
      <c r="AJ130" s="231"/>
      <c r="AK130" s="231"/>
      <c r="AL130" s="231"/>
      <c r="AM130" s="231"/>
      <c r="AN130" s="231"/>
      <c r="AO130" s="231"/>
      <c r="AP130" s="231"/>
      <c r="AQ130" s="231"/>
      <c r="AR130" s="231"/>
      <c r="AS130" s="231"/>
      <c r="AT130" s="231"/>
      <c r="AU130" s="231"/>
      <c r="AV130" s="231"/>
      <c r="AW130" s="231"/>
      <c r="AX130" s="231"/>
      <c r="AY130" s="234" t="s">
        <v>170</v>
      </c>
      <c r="AZ130" s="231"/>
      <c r="BA130" s="231"/>
      <c r="BB130" s="231"/>
      <c r="BC130" s="231"/>
      <c r="BD130" s="231"/>
      <c r="BE130" s="235">
        <f>IF(N130="základná",J130,0)</f>
        <v>0</v>
      </c>
      <c r="BF130" s="235">
        <f>IF(N130="znížená",J130,0)</f>
        <v>0</v>
      </c>
      <c r="BG130" s="235">
        <f>IF(N130="zákl. prenesená",J130,0)</f>
        <v>0</v>
      </c>
      <c r="BH130" s="235">
        <f>IF(N130="zníž. prenesená",J130,0)</f>
        <v>0</v>
      </c>
      <c r="BI130" s="235">
        <f>IF(N130="nulová",J130,0)</f>
        <v>0</v>
      </c>
      <c r="BJ130" s="234" t="s">
        <v>91</v>
      </c>
      <c r="BK130" s="231"/>
      <c r="BL130" s="231"/>
      <c r="BM130" s="231"/>
    </row>
    <row r="131" s="2" customFormat="1" ht="18" customHeight="1">
      <c r="A131" s="41"/>
      <c r="B131" s="42"/>
      <c r="C131" s="43"/>
      <c r="D131" s="161" t="s">
        <v>172</v>
      </c>
      <c r="E131" s="156"/>
      <c r="F131" s="156"/>
      <c r="G131" s="43"/>
      <c r="H131" s="43"/>
      <c r="I131" s="43"/>
      <c r="J131" s="157">
        <v>0</v>
      </c>
      <c r="K131" s="43"/>
      <c r="L131" s="230"/>
      <c r="M131" s="231"/>
      <c r="N131" s="232" t="s">
        <v>44</v>
      </c>
      <c r="O131" s="231"/>
      <c r="P131" s="231"/>
      <c r="Q131" s="231"/>
      <c r="R131" s="231"/>
      <c r="S131" s="233"/>
      <c r="T131" s="233"/>
      <c r="U131" s="233"/>
      <c r="V131" s="233"/>
      <c r="W131" s="233"/>
      <c r="X131" s="233"/>
      <c r="Y131" s="233"/>
      <c r="Z131" s="233"/>
      <c r="AA131" s="233"/>
      <c r="AB131" s="233"/>
      <c r="AC131" s="233"/>
      <c r="AD131" s="233"/>
      <c r="AE131" s="233"/>
      <c r="AF131" s="231"/>
      <c r="AG131" s="231"/>
      <c r="AH131" s="231"/>
      <c r="AI131" s="231"/>
      <c r="AJ131" s="231"/>
      <c r="AK131" s="231"/>
      <c r="AL131" s="231"/>
      <c r="AM131" s="231"/>
      <c r="AN131" s="231"/>
      <c r="AO131" s="231"/>
      <c r="AP131" s="231"/>
      <c r="AQ131" s="231"/>
      <c r="AR131" s="231"/>
      <c r="AS131" s="231"/>
      <c r="AT131" s="231"/>
      <c r="AU131" s="231"/>
      <c r="AV131" s="231"/>
      <c r="AW131" s="231"/>
      <c r="AX131" s="231"/>
      <c r="AY131" s="234" t="s">
        <v>170</v>
      </c>
      <c r="AZ131" s="231"/>
      <c r="BA131" s="231"/>
      <c r="BB131" s="231"/>
      <c r="BC131" s="231"/>
      <c r="BD131" s="231"/>
      <c r="BE131" s="235">
        <f>IF(N131="základná",J131,0)</f>
        <v>0</v>
      </c>
      <c r="BF131" s="235">
        <f>IF(N131="znížená",J131,0)</f>
        <v>0</v>
      </c>
      <c r="BG131" s="235">
        <f>IF(N131="zákl. prenesená",J131,0)</f>
        <v>0</v>
      </c>
      <c r="BH131" s="235">
        <f>IF(N131="zníž. prenesená",J131,0)</f>
        <v>0</v>
      </c>
      <c r="BI131" s="235">
        <f>IF(N131="nulová",J131,0)</f>
        <v>0</v>
      </c>
      <c r="BJ131" s="234" t="s">
        <v>91</v>
      </c>
      <c r="BK131" s="231"/>
      <c r="BL131" s="231"/>
      <c r="BM131" s="231"/>
    </row>
    <row r="132" s="2" customFormat="1" ht="18" customHeight="1">
      <c r="A132" s="41"/>
      <c r="B132" s="42"/>
      <c r="C132" s="43"/>
      <c r="D132" s="161" t="s">
        <v>173</v>
      </c>
      <c r="E132" s="156"/>
      <c r="F132" s="156"/>
      <c r="G132" s="43"/>
      <c r="H132" s="43"/>
      <c r="I132" s="43"/>
      <c r="J132" s="157">
        <v>0</v>
      </c>
      <c r="K132" s="43"/>
      <c r="L132" s="230"/>
      <c r="M132" s="231"/>
      <c r="N132" s="232" t="s">
        <v>44</v>
      </c>
      <c r="O132" s="231"/>
      <c r="P132" s="231"/>
      <c r="Q132" s="231"/>
      <c r="R132" s="231"/>
      <c r="S132" s="233"/>
      <c r="T132" s="233"/>
      <c r="U132" s="233"/>
      <c r="V132" s="233"/>
      <c r="W132" s="233"/>
      <c r="X132" s="233"/>
      <c r="Y132" s="233"/>
      <c r="Z132" s="233"/>
      <c r="AA132" s="233"/>
      <c r="AB132" s="233"/>
      <c r="AC132" s="233"/>
      <c r="AD132" s="233"/>
      <c r="AE132" s="233"/>
      <c r="AF132" s="231"/>
      <c r="AG132" s="231"/>
      <c r="AH132" s="231"/>
      <c r="AI132" s="231"/>
      <c r="AJ132" s="231"/>
      <c r="AK132" s="231"/>
      <c r="AL132" s="231"/>
      <c r="AM132" s="231"/>
      <c r="AN132" s="231"/>
      <c r="AO132" s="231"/>
      <c r="AP132" s="231"/>
      <c r="AQ132" s="231"/>
      <c r="AR132" s="231"/>
      <c r="AS132" s="231"/>
      <c r="AT132" s="231"/>
      <c r="AU132" s="231"/>
      <c r="AV132" s="231"/>
      <c r="AW132" s="231"/>
      <c r="AX132" s="231"/>
      <c r="AY132" s="234" t="s">
        <v>170</v>
      </c>
      <c r="AZ132" s="231"/>
      <c r="BA132" s="231"/>
      <c r="BB132" s="231"/>
      <c r="BC132" s="231"/>
      <c r="BD132" s="231"/>
      <c r="BE132" s="235">
        <f>IF(N132="základná",J132,0)</f>
        <v>0</v>
      </c>
      <c r="BF132" s="235">
        <f>IF(N132="znížená",J132,0)</f>
        <v>0</v>
      </c>
      <c r="BG132" s="235">
        <f>IF(N132="zákl. prenesená",J132,0)</f>
        <v>0</v>
      </c>
      <c r="BH132" s="235">
        <f>IF(N132="zníž. prenesená",J132,0)</f>
        <v>0</v>
      </c>
      <c r="BI132" s="235">
        <f>IF(N132="nulová",J132,0)</f>
        <v>0</v>
      </c>
      <c r="BJ132" s="234" t="s">
        <v>91</v>
      </c>
      <c r="BK132" s="231"/>
      <c r="BL132" s="231"/>
      <c r="BM132" s="231"/>
    </row>
    <row r="133" s="2" customFormat="1" ht="18" customHeight="1">
      <c r="A133" s="41"/>
      <c r="B133" s="42"/>
      <c r="C133" s="43"/>
      <c r="D133" s="161" t="s">
        <v>174</v>
      </c>
      <c r="E133" s="156"/>
      <c r="F133" s="156"/>
      <c r="G133" s="43"/>
      <c r="H133" s="43"/>
      <c r="I133" s="43"/>
      <c r="J133" s="157">
        <v>0</v>
      </c>
      <c r="K133" s="43"/>
      <c r="L133" s="230"/>
      <c r="M133" s="231"/>
      <c r="N133" s="232" t="s">
        <v>44</v>
      </c>
      <c r="O133" s="231"/>
      <c r="P133" s="231"/>
      <c r="Q133" s="231"/>
      <c r="R133" s="231"/>
      <c r="S133" s="233"/>
      <c r="T133" s="233"/>
      <c r="U133" s="233"/>
      <c r="V133" s="233"/>
      <c r="W133" s="233"/>
      <c r="X133" s="233"/>
      <c r="Y133" s="233"/>
      <c r="Z133" s="233"/>
      <c r="AA133" s="233"/>
      <c r="AB133" s="233"/>
      <c r="AC133" s="233"/>
      <c r="AD133" s="233"/>
      <c r="AE133" s="233"/>
      <c r="AF133" s="231"/>
      <c r="AG133" s="231"/>
      <c r="AH133" s="231"/>
      <c r="AI133" s="231"/>
      <c r="AJ133" s="231"/>
      <c r="AK133" s="231"/>
      <c r="AL133" s="231"/>
      <c r="AM133" s="231"/>
      <c r="AN133" s="231"/>
      <c r="AO133" s="231"/>
      <c r="AP133" s="231"/>
      <c r="AQ133" s="231"/>
      <c r="AR133" s="231"/>
      <c r="AS133" s="231"/>
      <c r="AT133" s="231"/>
      <c r="AU133" s="231"/>
      <c r="AV133" s="231"/>
      <c r="AW133" s="231"/>
      <c r="AX133" s="231"/>
      <c r="AY133" s="234" t="s">
        <v>170</v>
      </c>
      <c r="AZ133" s="231"/>
      <c r="BA133" s="231"/>
      <c r="BB133" s="231"/>
      <c r="BC133" s="231"/>
      <c r="BD133" s="231"/>
      <c r="BE133" s="235">
        <f>IF(N133="základná",J133,0)</f>
        <v>0</v>
      </c>
      <c r="BF133" s="235">
        <f>IF(N133="znížená",J133,0)</f>
        <v>0</v>
      </c>
      <c r="BG133" s="235">
        <f>IF(N133="zákl. prenesená",J133,0)</f>
        <v>0</v>
      </c>
      <c r="BH133" s="235">
        <f>IF(N133="zníž. prenesená",J133,0)</f>
        <v>0</v>
      </c>
      <c r="BI133" s="235">
        <f>IF(N133="nulová",J133,0)</f>
        <v>0</v>
      </c>
      <c r="BJ133" s="234" t="s">
        <v>91</v>
      </c>
      <c r="BK133" s="231"/>
      <c r="BL133" s="231"/>
      <c r="BM133" s="231"/>
    </row>
    <row r="134" s="2" customFormat="1" ht="18" customHeight="1">
      <c r="A134" s="41"/>
      <c r="B134" s="42"/>
      <c r="C134" s="43"/>
      <c r="D134" s="156" t="s">
        <v>175</v>
      </c>
      <c r="E134" s="43"/>
      <c r="F134" s="43"/>
      <c r="G134" s="43"/>
      <c r="H134" s="43"/>
      <c r="I134" s="43"/>
      <c r="J134" s="157">
        <f>ROUND(J32*T134,2)</f>
        <v>0</v>
      </c>
      <c r="K134" s="43"/>
      <c r="L134" s="230"/>
      <c r="M134" s="231"/>
      <c r="N134" s="232" t="s">
        <v>44</v>
      </c>
      <c r="O134" s="231"/>
      <c r="P134" s="231"/>
      <c r="Q134" s="231"/>
      <c r="R134" s="231"/>
      <c r="S134" s="233"/>
      <c r="T134" s="233"/>
      <c r="U134" s="233"/>
      <c r="V134" s="233"/>
      <c r="W134" s="233"/>
      <c r="X134" s="233"/>
      <c r="Y134" s="233"/>
      <c r="Z134" s="233"/>
      <c r="AA134" s="233"/>
      <c r="AB134" s="233"/>
      <c r="AC134" s="233"/>
      <c r="AD134" s="233"/>
      <c r="AE134" s="233"/>
      <c r="AF134" s="231"/>
      <c r="AG134" s="231"/>
      <c r="AH134" s="231"/>
      <c r="AI134" s="231"/>
      <c r="AJ134" s="231"/>
      <c r="AK134" s="231"/>
      <c r="AL134" s="231"/>
      <c r="AM134" s="231"/>
      <c r="AN134" s="231"/>
      <c r="AO134" s="231"/>
      <c r="AP134" s="231"/>
      <c r="AQ134" s="231"/>
      <c r="AR134" s="231"/>
      <c r="AS134" s="231"/>
      <c r="AT134" s="231"/>
      <c r="AU134" s="231"/>
      <c r="AV134" s="231"/>
      <c r="AW134" s="231"/>
      <c r="AX134" s="231"/>
      <c r="AY134" s="234" t="s">
        <v>176</v>
      </c>
      <c r="AZ134" s="231"/>
      <c r="BA134" s="231"/>
      <c r="BB134" s="231"/>
      <c r="BC134" s="231"/>
      <c r="BD134" s="231"/>
      <c r="BE134" s="235">
        <f>IF(N134="základná",J134,0)</f>
        <v>0</v>
      </c>
      <c r="BF134" s="235">
        <f>IF(N134="znížená",J134,0)</f>
        <v>0</v>
      </c>
      <c r="BG134" s="235">
        <f>IF(N134="zákl. prenesená",J134,0)</f>
        <v>0</v>
      </c>
      <c r="BH134" s="235">
        <f>IF(N134="zníž. prenesená",J134,0)</f>
        <v>0</v>
      </c>
      <c r="BI134" s="235">
        <f>IF(N134="nulová",J134,0)</f>
        <v>0</v>
      </c>
      <c r="BJ134" s="234" t="s">
        <v>91</v>
      </c>
      <c r="BK134" s="231"/>
      <c r="BL134" s="231"/>
      <c r="BM134" s="231"/>
    </row>
    <row r="135" s="2" customFormat="1">
      <c r="A135" s="41"/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29.28" customHeight="1">
      <c r="A136" s="41"/>
      <c r="B136" s="42"/>
      <c r="C136" s="164" t="s">
        <v>116</v>
      </c>
      <c r="D136" s="165"/>
      <c r="E136" s="165"/>
      <c r="F136" s="165"/>
      <c r="G136" s="165"/>
      <c r="H136" s="165"/>
      <c r="I136" s="165"/>
      <c r="J136" s="166">
        <f>ROUND(J98+J128,2)</f>
        <v>0</v>
      </c>
      <c r="K136" s="165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6.96" customHeight="1">
      <c r="A137" s="41"/>
      <c r="B137" s="75"/>
      <c r="C137" s="76"/>
      <c r="D137" s="76"/>
      <c r="E137" s="76"/>
      <c r="F137" s="76"/>
      <c r="G137" s="76"/>
      <c r="H137" s="76"/>
      <c r="I137" s="76"/>
      <c r="J137" s="76"/>
      <c r="K137" s="76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41" s="2" customFormat="1" ht="6.96" customHeight="1">
      <c r="A141" s="41"/>
      <c r="B141" s="77"/>
      <c r="C141" s="78"/>
      <c r="D141" s="78"/>
      <c r="E141" s="78"/>
      <c r="F141" s="78"/>
      <c r="G141" s="78"/>
      <c r="H141" s="78"/>
      <c r="I141" s="78"/>
      <c r="J141" s="78"/>
      <c r="K141" s="78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24.96" customHeight="1">
      <c r="A142" s="41"/>
      <c r="B142" s="42"/>
      <c r="C142" s="24" t="s">
        <v>177</v>
      </c>
      <c r="D142" s="43"/>
      <c r="E142" s="43"/>
      <c r="F142" s="43"/>
      <c r="G142" s="43"/>
      <c r="H142" s="43"/>
      <c r="I142" s="43"/>
      <c r="J142" s="43"/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6.96" customHeight="1">
      <c r="A143" s="41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2" customHeight="1">
      <c r="A144" s="41"/>
      <c r="B144" s="42"/>
      <c r="C144" s="33" t="s">
        <v>15</v>
      </c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16.5" customHeight="1">
      <c r="A145" s="41"/>
      <c r="B145" s="42"/>
      <c r="C145" s="43"/>
      <c r="D145" s="43"/>
      <c r="E145" s="211" t="str">
        <f>E7</f>
        <v>Depo Jurajov Dvor</v>
      </c>
      <c r="F145" s="33"/>
      <c r="G145" s="33"/>
      <c r="H145" s="33"/>
      <c r="I145" s="43"/>
      <c r="J145" s="43"/>
      <c r="K145" s="43"/>
      <c r="L145" s="72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1" customFormat="1" ht="12" customHeight="1">
      <c r="B146" s="22"/>
      <c r="C146" s="33" t="s">
        <v>131</v>
      </c>
      <c r="D146" s="23"/>
      <c r="E146" s="23"/>
      <c r="F146" s="23"/>
      <c r="G146" s="23"/>
      <c r="H146" s="23"/>
      <c r="I146" s="23"/>
      <c r="J146" s="23"/>
      <c r="K146" s="23"/>
      <c r="L146" s="21"/>
    </row>
    <row r="147" s="2" customFormat="1" ht="16.5" customHeight="1">
      <c r="A147" s="41"/>
      <c r="B147" s="42"/>
      <c r="C147" s="43"/>
      <c r="D147" s="43"/>
      <c r="E147" s="211" t="s">
        <v>135</v>
      </c>
      <c r="F147" s="43"/>
      <c r="G147" s="43"/>
      <c r="H147" s="43"/>
      <c r="I147" s="43"/>
      <c r="J147" s="43"/>
      <c r="K147" s="43"/>
      <c r="L147" s="72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  <row r="148" s="2" customFormat="1" ht="12" customHeight="1">
      <c r="A148" s="41"/>
      <c r="B148" s="42"/>
      <c r="C148" s="33" t="s">
        <v>139</v>
      </c>
      <c r="D148" s="43"/>
      <c r="E148" s="43"/>
      <c r="F148" s="43"/>
      <c r="G148" s="43"/>
      <c r="H148" s="43"/>
      <c r="I148" s="43"/>
      <c r="J148" s="43"/>
      <c r="K148" s="43"/>
      <c r="L148" s="72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  <row r="149" s="2" customFormat="1" ht="16.5" customHeight="1">
      <c r="A149" s="41"/>
      <c r="B149" s="42"/>
      <c r="C149" s="43"/>
      <c r="D149" s="43"/>
      <c r="E149" s="85" t="str">
        <f>E11</f>
        <v>03_205 - Socialne priestory - WC</v>
      </c>
      <c r="F149" s="43"/>
      <c r="G149" s="43"/>
      <c r="H149" s="43"/>
      <c r="I149" s="43"/>
      <c r="J149" s="43"/>
      <c r="K149" s="43"/>
      <c r="L149" s="72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</row>
    <row r="150" s="2" customFormat="1" ht="6.96" customHeight="1">
      <c r="A150" s="41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72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  <row r="151" s="2" customFormat="1" ht="12" customHeight="1">
      <c r="A151" s="41"/>
      <c r="B151" s="42"/>
      <c r="C151" s="33" t="s">
        <v>19</v>
      </c>
      <c r="D151" s="43"/>
      <c r="E151" s="43"/>
      <c r="F151" s="28" t="str">
        <f>F14</f>
        <v>Bratislava</v>
      </c>
      <c r="G151" s="43"/>
      <c r="H151" s="43"/>
      <c r="I151" s="33" t="s">
        <v>21</v>
      </c>
      <c r="J151" s="88" t="str">
        <f>IF(J14="","",J14)</f>
        <v>13. 2. 2025</v>
      </c>
      <c r="K151" s="43"/>
      <c r="L151" s="72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</row>
    <row r="152" s="2" customFormat="1" ht="6.96" customHeight="1">
      <c r="A152" s="41"/>
      <c r="B152" s="42"/>
      <c r="C152" s="43"/>
      <c r="D152" s="43"/>
      <c r="E152" s="43"/>
      <c r="F152" s="43"/>
      <c r="G152" s="43"/>
      <c r="H152" s="43"/>
      <c r="I152" s="43"/>
      <c r="J152" s="43"/>
      <c r="K152" s="43"/>
      <c r="L152" s="72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</row>
    <row r="153" s="2" customFormat="1" ht="15.15" customHeight="1">
      <c r="A153" s="41"/>
      <c r="B153" s="42"/>
      <c r="C153" s="33" t="s">
        <v>23</v>
      </c>
      <c r="D153" s="43"/>
      <c r="E153" s="43"/>
      <c r="F153" s="28" t="str">
        <f>E17</f>
        <v>Dopravný podnik Bratislava, akciová spoločnosť</v>
      </c>
      <c r="G153" s="43"/>
      <c r="H153" s="43"/>
      <c r="I153" s="33" t="s">
        <v>31</v>
      </c>
      <c r="J153" s="37" t="str">
        <f>E23</f>
        <v xml:space="preserve"> </v>
      </c>
      <c r="K153" s="43"/>
      <c r="L153" s="72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</row>
    <row r="154" s="2" customFormat="1" ht="15.15" customHeight="1">
      <c r="A154" s="41"/>
      <c r="B154" s="42"/>
      <c r="C154" s="33" t="s">
        <v>29</v>
      </c>
      <c r="D154" s="43"/>
      <c r="E154" s="43"/>
      <c r="F154" s="28" t="str">
        <f>IF(E20="","",E20)</f>
        <v>Vyplň údaj</v>
      </c>
      <c r="G154" s="43"/>
      <c r="H154" s="43"/>
      <c r="I154" s="33" t="s">
        <v>34</v>
      </c>
      <c r="J154" s="37" t="str">
        <f>E26</f>
        <v xml:space="preserve"> </v>
      </c>
      <c r="K154" s="43"/>
      <c r="L154" s="72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</row>
    <row r="155" s="2" customFormat="1" ht="10.32" customHeight="1">
      <c r="A155" s="41"/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72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  <row r="156" s="11" customFormat="1" ht="29.28" customHeight="1">
      <c r="A156" s="236"/>
      <c r="B156" s="237"/>
      <c r="C156" s="238" t="s">
        <v>178</v>
      </c>
      <c r="D156" s="239" t="s">
        <v>63</v>
      </c>
      <c r="E156" s="239" t="s">
        <v>59</v>
      </c>
      <c r="F156" s="239" t="s">
        <v>60</v>
      </c>
      <c r="G156" s="239" t="s">
        <v>179</v>
      </c>
      <c r="H156" s="239" t="s">
        <v>180</v>
      </c>
      <c r="I156" s="239" t="s">
        <v>181</v>
      </c>
      <c r="J156" s="240" t="s">
        <v>147</v>
      </c>
      <c r="K156" s="241" t="s">
        <v>182</v>
      </c>
      <c r="L156" s="242"/>
      <c r="M156" s="109" t="s">
        <v>1</v>
      </c>
      <c r="N156" s="110" t="s">
        <v>42</v>
      </c>
      <c r="O156" s="110" t="s">
        <v>183</v>
      </c>
      <c r="P156" s="110" t="s">
        <v>184</v>
      </c>
      <c r="Q156" s="110" t="s">
        <v>185</v>
      </c>
      <c r="R156" s="110" t="s">
        <v>186</v>
      </c>
      <c r="S156" s="110" t="s">
        <v>187</v>
      </c>
      <c r="T156" s="111" t="s">
        <v>188</v>
      </c>
      <c r="U156" s="236"/>
      <c r="V156" s="236"/>
      <c r="W156" s="236"/>
      <c r="X156" s="236"/>
      <c r="Y156" s="236"/>
      <c r="Z156" s="236"/>
      <c r="AA156" s="236"/>
      <c r="AB156" s="236"/>
      <c r="AC156" s="236"/>
      <c r="AD156" s="236"/>
      <c r="AE156" s="236"/>
    </row>
    <row r="157" s="2" customFormat="1" ht="22.8" customHeight="1">
      <c r="A157" s="41"/>
      <c r="B157" s="42"/>
      <c r="C157" s="116" t="s">
        <v>144</v>
      </c>
      <c r="D157" s="43"/>
      <c r="E157" s="43"/>
      <c r="F157" s="43"/>
      <c r="G157" s="43"/>
      <c r="H157" s="43"/>
      <c r="I157" s="43"/>
      <c r="J157" s="243">
        <f>BK157</f>
        <v>0</v>
      </c>
      <c r="K157" s="43"/>
      <c r="L157" s="44"/>
      <c r="M157" s="112"/>
      <c r="N157" s="244"/>
      <c r="O157" s="113"/>
      <c r="P157" s="245">
        <f>P158+P240+P458+P485+P487+P493+P497</f>
        <v>0</v>
      </c>
      <c r="Q157" s="113"/>
      <c r="R157" s="245">
        <f>R158+R240+R458+R485+R487+R493+R497</f>
        <v>4.8161854037999996</v>
      </c>
      <c r="S157" s="113"/>
      <c r="T157" s="246">
        <f>T158+T240+T458+T485+T487+T493+T497</f>
        <v>4.8250314000000003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8" t="s">
        <v>77</v>
      </c>
      <c r="AU157" s="18" t="s">
        <v>149</v>
      </c>
      <c r="BK157" s="247">
        <f>BK158+BK240+BK458+BK485+BK487+BK493+BK497</f>
        <v>0</v>
      </c>
    </row>
    <row r="158" s="12" customFormat="1" ht="25.92" customHeight="1">
      <c r="A158" s="12"/>
      <c r="B158" s="248"/>
      <c r="C158" s="249"/>
      <c r="D158" s="250" t="s">
        <v>77</v>
      </c>
      <c r="E158" s="251" t="s">
        <v>189</v>
      </c>
      <c r="F158" s="251" t="s">
        <v>190</v>
      </c>
      <c r="G158" s="249"/>
      <c r="H158" s="249"/>
      <c r="I158" s="252"/>
      <c r="J158" s="227">
        <f>BK158</f>
        <v>0</v>
      </c>
      <c r="K158" s="249"/>
      <c r="L158" s="253"/>
      <c r="M158" s="254"/>
      <c r="N158" s="255"/>
      <c r="O158" s="255"/>
      <c r="P158" s="256">
        <f>P159+P186+P191+P238</f>
        <v>0</v>
      </c>
      <c r="Q158" s="255"/>
      <c r="R158" s="256">
        <f>R159+R186+R191+R238</f>
        <v>2.9611140829999996</v>
      </c>
      <c r="S158" s="255"/>
      <c r="T158" s="257">
        <f>T159+T186+T191+T238</f>
        <v>4.3235960000000002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58" t="s">
        <v>85</v>
      </c>
      <c r="AT158" s="259" t="s">
        <v>77</v>
      </c>
      <c r="AU158" s="259" t="s">
        <v>78</v>
      </c>
      <c r="AY158" s="258" t="s">
        <v>191</v>
      </c>
      <c r="BK158" s="260">
        <f>BK159+BK186+BK191+BK238</f>
        <v>0</v>
      </c>
    </row>
    <row r="159" s="12" customFormat="1" ht="22.8" customHeight="1">
      <c r="A159" s="12"/>
      <c r="B159" s="248"/>
      <c r="C159" s="249"/>
      <c r="D159" s="250" t="s">
        <v>77</v>
      </c>
      <c r="E159" s="261" t="s">
        <v>192</v>
      </c>
      <c r="F159" s="261" t="s">
        <v>193</v>
      </c>
      <c r="G159" s="249"/>
      <c r="H159" s="249"/>
      <c r="I159" s="252"/>
      <c r="J159" s="262">
        <f>BK159</f>
        <v>0</v>
      </c>
      <c r="K159" s="249"/>
      <c r="L159" s="253"/>
      <c r="M159" s="254"/>
      <c r="N159" s="255"/>
      <c r="O159" s="255"/>
      <c r="P159" s="256">
        <f>SUM(P160:P185)</f>
        <v>0</v>
      </c>
      <c r="Q159" s="255"/>
      <c r="R159" s="256">
        <f>SUM(R160:R185)</f>
        <v>2.8985208559999998</v>
      </c>
      <c r="S159" s="255"/>
      <c r="T159" s="257">
        <f>SUM(T160:T185)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8" t="s">
        <v>85</v>
      </c>
      <c r="AT159" s="259" t="s">
        <v>77</v>
      </c>
      <c r="AU159" s="259" t="s">
        <v>85</v>
      </c>
      <c r="AY159" s="258" t="s">
        <v>191</v>
      </c>
      <c r="BK159" s="260">
        <f>SUM(BK160:BK185)</f>
        <v>0</v>
      </c>
    </row>
    <row r="160" s="2" customFormat="1" ht="24.15" customHeight="1">
      <c r="A160" s="41"/>
      <c r="B160" s="42"/>
      <c r="C160" s="263" t="s">
        <v>85</v>
      </c>
      <c r="D160" s="263" t="s">
        <v>194</v>
      </c>
      <c r="E160" s="264" t="s">
        <v>195</v>
      </c>
      <c r="F160" s="265" t="s">
        <v>196</v>
      </c>
      <c r="G160" s="266" t="s">
        <v>197</v>
      </c>
      <c r="H160" s="267">
        <v>11.545</v>
      </c>
      <c r="I160" s="268"/>
      <c r="J160" s="269">
        <f>ROUND(I160*H160,2)</f>
        <v>0</v>
      </c>
      <c r="K160" s="270"/>
      <c r="L160" s="44"/>
      <c r="M160" s="271" t="s">
        <v>1</v>
      </c>
      <c r="N160" s="272" t="s">
        <v>44</v>
      </c>
      <c r="O160" s="100"/>
      <c r="P160" s="273">
        <f>O160*H160</f>
        <v>0</v>
      </c>
      <c r="Q160" s="273">
        <v>0.00019000000000000001</v>
      </c>
      <c r="R160" s="273">
        <f>Q160*H160</f>
        <v>0.0021935500000000003</v>
      </c>
      <c r="S160" s="273">
        <v>0</v>
      </c>
      <c r="T160" s="274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5" t="s">
        <v>121</v>
      </c>
      <c r="AT160" s="275" t="s">
        <v>194</v>
      </c>
      <c r="AU160" s="275" t="s">
        <v>91</v>
      </c>
      <c r="AY160" s="18" t="s">
        <v>191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8" t="s">
        <v>91</v>
      </c>
      <c r="BK160" s="160">
        <f>ROUND(I160*H160,2)</f>
        <v>0</v>
      </c>
      <c r="BL160" s="18" t="s">
        <v>121</v>
      </c>
      <c r="BM160" s="275" t="s">
        <v>1254</v>
      </c>
    </row>
    <row r="161" s="13" customFormat="1">
      <c r="A161" s="13"/>
      <c r="B161" s="276"/>
      <c r="C161" s="277"/>
      <c r="D161" s="278" t="s">
        <v>200</v>
      </c>
      <c r="E161" s="279" t="s">
        <v>1</v>
      </c>
      <c r="F161" s="280" t="s">
        <v>1255</v>
      </c>
      <c r="G161" s="277"/>
      <c r="H161" s="281">
        <v>10.045</v>
      </c>
      <c r="I161" s="282"/>
      <c r="J161" s="277"/>
      <c r="K161" s="277"/>
      <c r="L161" s="283"/>
      <c r="M161" s="284"/>
      <c r="N161" s="285"/>
      <c r="O161" s="285"/>
      <c r="P161" s="285"/>
      <c r="Q161" s="285"/>
      <c r="R161" s="285"/>
      <c r="S161" s="285"/>
      <c r="T161" s="2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7" t="s">
        <v>200</v>
      </c>
      <c r="AU161" s="287" t="s">
        <v>91</v>
      </c>
      <c r="AV161" s="13" t="s">
        <v>91</v>
      </c>
      <c r="AW161" s="13" t="s">
        <v>33</v>
      </c>
      <c r="AX161" s="13" t="s">
        <v>78</v>
      </c>
      <c r="AY161" s="287" t="s">
        <v>191</v>
      </c>
    </row>
    <row r="162" s="13" customFormat="1">
      <c r="A162" s="13"/>
      <c r="B162" s="276"/>
      <c r="C162" s="277"/>
      <c r="D162" s="278" t="s">
        <v>200</v>
      </c>
      <c r="E162" s="279" t="s">
        <v>1</v>
      </c>
      <c r="F162" s="280" t="s">
        <v>1256</v>
      </c>
      <c r="G162" s="277"/>
      <c r="H162" s="281">
        <v>1.5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200</v>
      </c>
      <c r="AU162" s="287" t="s">
        <v>91</v>
      </c>
      <c r="AV162" s="13" t="s">
        <v>91</v>
      </c>
      <c r="AW162" s="13" t="s">
        <v>33</v>
      </c>
      <c r="AX162" s="13" t="s">
        <v>78</v>
      </c>
      <c r="AY162" s="287" t="s">
        <v>191</v>
      </c>
    </row>
    <row r="163" s="14" customFormat="1">
      <c r="A163" s="14"/>
      <c r="B163" s="288"/>
      <c r="C163" s="289"/>
      <c r="D163" s="278" t="s">
        <v>200</v>
      </c>
      <c r="E163" s="290" t="s">
        <v>1</v>
      </c>
      <c r="F163" s="291" t="s">
        <v>204</v>
      </c>
      <c r="G163" s="289"/>
      <c r="H163" s="292">
        <v>11.545</v>
      </c>
      <c r="I163" s="293"/>
      <c r="J163" s="289"/>
      <c r="K163" s="289"/>
      <c r="L163" s="294"/>
      <c r="M163" s="295"/>
      <c r="N163" s="296"/>
      <c r="O163" s="296"/>
      <c r="P163" s="296"/>
      <c r="Q163" s="296"/>
      <c r="R163" s="296"/>
      <c r="S163" s="296"/>
      <c r="T163" s="29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98" t="s">
        <v>200</v>
      </c>
      <c r="AU163" s="298" t="s">
        <v>91</v>
      </c>
      <c r="AV163" s="14" t="s">
        <v>121</v>
      </c>
      <c r="AW163" s="14" t="s">
        <v>33</v>
      </c>
      <c r="AX163" s="14" t="s">
        <v>85</v>
      </c>
      <c r="AY163" s="298" t="s">
        <v>191</v>
      </c>
    </row>
    <row r="164" s="2" customFormat="1" ht="33" customHeight="1">
      <c r="A164" s="41"/>
      <c r="B164" s="42"/>
      <c r="C164" s="263" t="s">
        <v>91</v>
      </c>
      <c r="D164" s="263" t="s">
        <v>194</v>
      </c>
      <c r="E164" s="264" t="s">
        <v>602</v>
      </c>
      <c r="F164" s="265" t="s">
        <v>603</v>
      </c>
      <c r="G164" s="266" t="s">
        <v>197</v>
      </c>
      <c r="H164" s="267">
        <v>40.530000000000001</v>
      </c>
      <c r="I164" s="268"/>
      <c r="J164" s="269">
        <f>ROUND(I164*H164,2)</f>
        <v>0</v>
      </c>
      <c r="K164" s="270"/>
      <c r="L164" s="44"/>
      <c r="M164" s="271" t="s">
        <v>1</v>
      </c>
      <c r="N164" s="272" t="s">
        <v>44</v>
      </c>
      <c r="O164" s="100"/>
      <c r="P164" s="273">
        <f>O164*H164</f>
        <v>0</v>
      </c>
      <c r="Q164" s="273">
        <v>0.01155</v>
      </c>
      <c r="R164" s="273">
        <f>Q164*H164</f>
        <v>0.46812149999999997</v>
      </c>
      <c r="S164" s="273">
        <v>0</v>
      </c>
      <c r="T164" s="27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5" t="s">
        <v>121</v>
      </c>
      <c r="AT164" s="275" t="s">
        <v>194</v>
      </c>
      <c r="AU164" s="275" t="s">
        <v>91</v>
      </c>
      <c r="AY164" s="18" t="s">
        <v>191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8" t="s">
        <v>91</v>
      </c>
      <c r="BK164" s="160">
        <f>ROUND(I164*H164,2)</f>
        <v>0</v>
      </c>
      <c r="BL164" s="18" t="s">
        <v>121</v>
      </c>
      <c r="BM164" s="275" t="s">
        <v>1257</v>
      </c>
    </row>
    <row r="165" s="13" customFormat="1">
      <c r="A165" s="13"/>
      <c r="B165" s="276"/>
      <c r="C165" s="277"/>
      <c r="D165" s="278" t="s">
        <v>200</v>
      </c>
      <c r="E165" s="279" t="s">
        <v>1</v>
      </c>
      <c r="F165" s="280" t="s">
        <v>567</v>
      </c>
      <c r="G165" s="277"/>
      <c r="H165" s="281">
        <v>40.530000000000001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200</v>
      </c>
      <c r="AU165" s="287" t="s">
        <v>91</v>
      </c>
      <c r="AV165" s="13" t="s">
        <v>91</v>
      </c>
      <c r="AW165" s="13" t="s">
        <v>33</v>
      </c>
      <c r="AX165" s="13" t="s">
        <v>78</v>
      </c>
      <c r="AY165" s="287" t="s">
        <v>191</v>
      </c>
    </row>
    <row r="166" s="14" customFormat="1">
      <c r="A166" s="14"/>
      <c r="B166" s="288"/>
      <c r="C166" s="289"/>
      <c r="D166" s="278" t="s">
        <v>200</v>
      </c>
      <c r="E166" s="290" t="s">
        <v>1</v>
      </c>
      <c r="F166" s="291" t="s">
        <v>204</v>
      </c>
      <c r="G166" s="289"/>
      <c r="H166" s="292">
        <v>40.530000000000001</v>
      </c>
      <c r="I166" s="293"/>
      <c r="J166" s="289"/>
      <c r="K166" s="289"/>
      <c r="L166" s="294"/>
      <c r="M166" s="295"/>
      <c r="N166" s="296"/>
      <c r="O166" s="296"/>
      <c r="P166" s="296"/>
      <c r="Q166" s="296"/>
      <c r="R166" s="296"/>
      <c r="S166" s="296"/>
      <c r="T166" s="29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8" t="s">
        <v>200</v>
      </c>
      <c r="AU166" s="298" t="s">
        <v>91</v>
      </c>
      <c r="AV166" s="14" t="s">
        <v>121</v>
      </c>
      <c r="AW166" s="14" t="s">
        <v>33</v>
      </c>
      <c r="AX166" s="14" t="s">
        <v>85</v>
      </c>
      <c r="AY166" s="298" t="s">
        <v>191</v>
      </c>
    </row>
    <row r="167" s="2" customFormat="1" ht="24.15" customHeight="1">
      <c r="A167" s="41"/>
      <c r="B167" s="42"/>
      <c r="C167" s="263" t="s">
        <v>209</v>
      </c>
      <c r="D167" s="263" t="s">
        <v>194</v>
      </c>
      <c r="E167" s="264" t="s">
        <v>605</v>
      </c>
      <c r="F167" s="265" t="s">
        <v>606</v>
      </c>
      <c r="G167" s="266" t="s">
        <v>197</v>
      </c>
      <c r="H167" s="267">
        <v>79.569000000000003</v>
      </c>
      <c r="I167" s="268"/>
      <c r="J167" s="269">
        <f>ROUND(I167*H167,2)</f>
        <v>0</v>
      </c>
      <c r="K167" s="270"/>
      <c r="L167" s="44"/>
      <c r="M167" s="271" t="s">
        <v>1</v>
      </c>
      <c r="N167" s="272" t="s">
        <v>44</v>
      </c>
      <c r="O167" s="100"/>
      <c r="P167" s="273">
        <f>O167*H167</f>
        <v>0</v>
      </c>
      <c r="Q167" s="273">
        <v>0.0051500000000000001</v>
      </c>
      <c r="R167" s="273">
        <f>Q167*H167</f>
        <v>0.40978035000000002</v>
      </c>
      <c r="S167" s="273">
        <v>0</v>
      </c>
      <c r="T167" s="274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5" t="s">
        <v>121</v>
      </c>
      <c r="AT167" s="275" t="s">
        <v>194</v>
      </c>
      <c r="AU167" s="275" t="s">
        <v>91</v>
      </c>
      <c r="AY167" s="18" t="s">
        <v>191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8" t="s">
        <v>91</v>
      </c>
      <c r="BK167" s="160">
        <f>ROUND(I167*H167,2)</f>
        <v>0</v>
      </c>
      <c r="BL167" s="18" t="s">
        <v>121</v>
      </c>
      <c r="BM167" s="275" t="s">
        <v>1258</v>
      </c>
    </row>
    <row r="168" s="13" customFormat="1">
      <c r="A168" s="13"/>
      <c r="B168" s="276"/>
      <c r="C168" s="277"/>
      <c r="D168" s="278" t="s">
        <v>200</v>
      </c>
      <c r="E168" s="279" t="s">
        <v>1</v>
      </c>
      <c r="F168" s="280" t="s">
        <v>608</v>
      </c>
      <c r="G168" s="277"/>
      <c r="H168" s="281">
        <v>79.569000000000003</v>
      </c>
      <c r="I168" s="282"/>
      <c r="J168" s="277"/>
      <c r="K168" s="277"/>
      <c r="L168" s="283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7" t="s">
        <v>200</v>
      </c>
      <c r="AU168" s="287" t="s">
        <v>91</v>
      </c>
      <c r="AV168" s="13" t="s">
        <v>91</v>
      </c>
      <c r="AW168" s="13" t="s">
        <v>33</v>
      </c>
      <c r="AX168" s="13" t="s">
        <v>78</v>
      </c>
      <c r="AY168" s="287" t="s">
        <v>191</v>
      </c>
    </row>
    <row r="169" s="14" customFormat="1">
      <c r="A169" s="14"/>
      <c r="B169" s="288"/>
      <c r="C169" s="289"/>
      <c r="D169" s="278" t="s">
        <v>200</v>
      </c>
      <c r="E169" s="290" t="s">
        <v>1</v>
      </c>
      <c r="F169" s="291" t="s">
        <v>204</v>
      </c>
      <c r="G169" s="289"/>
      <c r="H169" s="292">
        <v>79.569000000000003</v>
      </c>
      <c r="I169" s="293"/>
      <c r="J169" s="289"/>
      <c r="K169" s="289"/>
      <c r="L169" s="294"/>
      <c r="M169" s="295"/>
      <c r="N169" s="296"/>
      <c r="O169" s="296"/>
      <c r="P169" s="296"/>
      <c r="Q169" s="296"/>
      <c r="R169" s="296"/>
      <c r="S169" s="296"/>
      <c r="T169" s="29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98" t="s">
        <v>200</v>
      </c>
      <c r="AU169" s="298" t="s">
        <v>91</v>
      </c>
      <c r="AV169" s="14" t="s">
        <v>121</v>
      </c>
      <c r="AW169" s="14" t="s">
        <v>33</v>
      </c>
      <c r="AX169" s="14" t="s">
        <v>85</v>
      </c>
      <c r="AY169" s="298" t="s">
        <v>191</v>
      </c>
    </row>
    <row r="170" s="2" customFormat="1" ht="24.15" customHeight="1">
      <c r="A170" s="41"/>
      <c r="B170" s="42"/>
      <c r="C170" s="263" t="s">
        <v>121</v>
      </c>
      <c r="D170" s="263" t="s">
        <v>194</v>
      </c>
      <c r="E170" s="264" t="s">
        <v>216</v>
      </c>
      <c r="F170" s="265" t="s">
        <v>217</v>
      </c>
      <c r="G170" s="266" t="s">
        <v>197</v>
      </c>
      <c r="H170" s="267">
        <v>9.5500000000000007</v>
      </c>
      <c r="I170" s="268"/>
      <c r="J170" s="269">
        <f>ROUND(I170*H170,2)</f>
        <v>0</v>
      </c>
      <c r="K170" s="270"/>
      <c r="L170" s="44"/>
      <c r="M170" s="271" t="s">
        <v>1</v>
      </c>
      <c r="N170" s="272" t="s">
        <v>44</v>
      </c>
      <c r="O170" s="100"/>
      <c r="P170" s="273">
        <f>O170*H170</f>
        <v>0</v>
      </c>
      <c r="Q170" s="273">
        <v>0.020990000000000002</v>
      </c>
      <c r="R170" s="273">
        <f>Q170*H170</f>
        <v>0.20045450000000004</v>
      </c>
      <c r="S170" s="273">
        <v>0</v>
      </c>
      <c r="T170" s="274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5" t="s">
        <v>121</v>
      </c>
      <c r="AT170" s="275" t="s">
        <v>194</v>
      </c>
      <c r="AU170" s="275" t="s">
        <v>91</v>
      </c>
      <c r="AY170" s="18" t="s">
        <v>191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91</v>
      </c>
      <c r="BK170" s="160">
        <f>ROUND(I170*H170,2)</f>
        <v>0</v>
      </c>
      <c r="BL170" s="18" t="s">
        <v>121</v>
      </c>
      <c r="BM170" s="275" t="s">
        <v>1259</v>
      </c>
    </row>
    <row r="171" s="13" customFormat="1">
      <c r="A171" s="13"/>
      <c r="B171" s="276"/>
      <c r="C171" s="277"/>
      <c r="D171" s="278" t="s">
        <v>200</v>
      </c>
      <c r="E171" s="279" t="s">
        <v>1</v>
      </c>
      <c r="F171" s="280" t="s">
        <v>573</v>
      </c>
      <c r="G171" s="277"/>
      <c r="H171" s="281">
        <v>9.5500000000000007</v>
      </c>
      <c r="I171" s="282"/>
      <c r="J171" s="277"/>
      <c r="K171" s="277"/>
      <c r="L171" s="283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7" t="s">
        <v>200</v>
      </c>
      <c r="AU171" s="287" t="s">
        <v>91</v>
      </c>
      <c r="AV171" s="13" t="s">
        <v>91</v>
      </c>
      <c r="AW171" s="13" t="s">
        <v>33</v>
      </c>
      <c r="AX171" s="13" t="s">
        <v>78</v>
      </c>
      <c r="AY171" s="287" t="s">
        <v>191</v>
      </c>
    </row>
    <row r="172" s="14" customFormat="1">
      <c r="A172" s="14"/>
      <c r="B172" s="288"/>
      <c r="C172" s="289"/>
      <c r="D172" s="278" t="s">
        <v>200</v>
      </c>
      <c r="E172" s="290" t="s">
        <v>1</v>
      </c>
      <c r="F172" s="291" t="s">
        <v>204</v>
      </c>
      <c r="G172" s="289"/>
      <c r="H172" s="292">
        <v>9.5500000000000007</v>
      </c>
      <c r="I172" s="293"/>
      <c r="J172" s="289"/>
      <c r="K172" s="289"/>
      <c r="L172" s="294"/>
      <c r="M172" s="295"/>
      <c r="N172" s="296"/>
      <c r="O172" s="296"/>
      <c r="P172" s="296"/>
      <c r="Q172" s="296"/>
      <c r="R172" s="296"/>
      <c r="S172" s="296"/>
      <c r="T172" s="29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98" t="s">
        <v>200</v>
      </c>
      <c r="AU172" s="298" t="s">
        <v>91</v>
      </c>
      <c r="AV172" s="14" t="s">
        <v>121</v>
      </c>
      <c r="AW172" s="14" t="s">
        <v>33</v>
      </c>
      <c r="AX172" s="14" t="s">
        <v>85</v>
      </c>
      <c r="AY172" s="298" t="s">
        <v>191</v>
      </c>
    </row>
    <row r="173" s="2" customFormat="1" ht="24.15" customHeight="1">
      <c r="A173" s="41"/>
      <c r="B173" s="42"/>
      <c r="C173" s="263" t="s">
        <v>221</v>
      </c>
      <c r="D173" s="263" t="s">
        <v>194</v>
      </c>
      <c r="E173" s="264" t="s">
        <v>614</v>
      </c>
      <c r="F173" s="265" t="s">
        <v>615</v>
      </c>
      <c r="G173" s="266" t="s">
        <v>333</v>
      </c>
      <c r="H173" s="267">
        <v>0.51200000000000001</v>
      </c>
      <c r="I173" s="268"/>
      <c r="J173" s="269">
        <f>ROUND(I173*H173,2)</f>
        <v>0</v>
      </c>
      <c r="K173" s="270"/>
      <c r="L173" s="44"/>
      <c r="M173" s="271" t="s">
        <v>1</v>
      </c>
      <c r="N173" s="272" t="s">
        <v>44</v>
      </c>
      <c r="O173" s="100"/>
      <c r="P173" s="273">
        <f>O173*H173</f>
        <v>0</v>
      </c>
      <c r="Q173" s="273">
        <v>2.4164755000000002</v>
      </c>
      <c r="R173" s="273">
        <f>Q173*H173</f>
        <v>1.2372354560000001</v>
      </c>
      <c r="S173" s="273">
        <v>0</v>
      </c>
      <c r="T173" s="27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5" t="s">
        <v>121</v>
      </c>
      <c r="AT173" s="275" t="s">
        <v>194</v>
      </c>
      <c r="AU173" s="275" t="s">
        <v>91</v>
      </c>
      <c r="AY173" s="18" t="s">
        <v>191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91</v>
      </c>
      <c r="BK173" s="160">
        <f>ROUND(I173*H173,2)</f>
        <v>0</v>
      </c>
      <c r="BL173" s="18" t="s">
        <v>121</v>
      </c>
      <c r="BM173" s="275" t="s">
        <v>1260</v>
      </c>
    </row>
    <row r="174" s="13" customFormat="1">
      <c r="A174" s="13"/>
      <c r="B174" s="276"/>
      <c r="C174" s="277"/>
      <c r="D174" s="278" t="s">
        <v>200</v>
      </c>
      <c r="E174" s="279" t="s">
        <v>1</v>
      </c>
      <c r="F174" s="280" t="s">
        <v>571</v>
      </c>
      <c r="G174" s="277"/>
      <c r="H174" s="281">
        <v>0.51200000000000001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33</v>
      </c>
      <c r="AX174" s="13" t="s">
        <v>78</v>
      </c>
      <c r="AY174" s="287" t="s">
        <v>191</v>
      </c>
    </row>
    <row r="175" s="14" customFormat="1">
      <c r="A175" s="14"/>
      <c r="B175" s="288"/>
      <c r="C175" s="289"/>
      <c r="D175" s="278" t="s">
        <v>200</v>
      </c>
      <c r="E175" s="290" t="s">
        <v>1</v>
      </c>
      <c r="F175" s="291" t="s">
        <v>204</v>
      </c>
      <c r="G175" s="289"/>
      <c r="H175" s="292">
        <v>0.51200000000000001</v>
      </c>
      <c r="I175" s="293"/>
      <c r="J175" s="289"/>
      <c r="K175" s="289"/>
      <c r="L175" s="294"/>
      <c r="M175" s="295"/>
      <c r="N175" s="296"/>
      <c r="O175" s="296"/>
      <c r="P175" s="296"/>
      <c r="Q175" s="296"/>
      <c r="R175" s="296"/>
      <c r="S175" s="296"/>
      <c r="T175" s="29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98" t="s">
        <v>200</v>
      </c>
      <c r="AU175" s="298" t="s">
        <v>91</v>
      </c>
      <c r="AV175" s="14" t="s">
        <v>121</v>
      </c>
      <c r="AW175" s="14" t="s">
        <v>33</v>
      </c>
      <c r="AX175" s="14" t="s">
        <v>85</v>
      </c>
      <c r="AY175" s="298" t="s">
        <v>191</v>
      </c>
    </row>
    <row r="176" s="2" customFormat="1" ht="24.15" customHeight="1">
      <c r="A176" s="41"/>
      <c r="B176" s="42"/>
      <c r="C176" s="263" t="s">
        <v>192</v>
      </c>
      <c r="D176" s="263" t="s">
        <v>194</v>
      </c>
      <c r="E176" s="264" t="s">
        <v>617</v>
      </c>
      <c r="F176" s="265" t="s">
        <v>618</v>
      </c>
      <c r="G176" s="266" t="s">
        <v>197</v>
      </c>
      <c r="H176" s="267">
        <v>9.5500000000000007</v>
      </c>
      <c r="I176" s="268"/>
      <c r="J176" s="269">
        <f>ROUND(I176*H176,2)</f>
        <v>0</v>
      </c>
      <c r="K176" s="270"/>
      <c r="L176" s="44"/>
      <c r="M176" s="271" t="s">
        <v>1</v>
      </c>
      <c r="N176" s="272" t="s">
        <v>44</v>
      </c>
      <c r="O176" s="100"/>
      <c r="P176" s="273">
        <f>O176*H176</f>
        <v>0</v>
      </c>
      <c r="Q176" s="273">
        <v>0.001</v>
      </c>
      <c r="R176" s="273">
        <f>Q176*H176</f>
        <v>0.0095500000000000012</v>
      </c>
      <c r="S176" s="273">
        <v>0</v>
      </c>
      <c r="T176" s="27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5" t="s">
        <v>121</v>
      </c>
      <c r="AT176" s="275" t="s">
        <v>194</v>
      </c>
      <c r="AU176" s="275" t="s">
        <v>91</v>
      </c>
      <c r="AY176" s="18" t="s">
        <v>191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91</v>
      </c>
      <c r="BK176" s="160">
        <f>ROUND(I176*H176,2)</f>
        <v>0</v>
      </c>
      <c r="BL176" s="18" t="s">
        <v>121</v>
      </c>
      <c r="BM176" s="275" t="s">
        <v>1261</v>
      </c>
    </row>
    <row r="177" s="13" customFormat="1">
      <c r="A177" s="13"/>
      <c r="B177" s="276"/>
      <c r="C177" s="277"/>
      <c r="D177" s="278" t="s">
        <v>200</v>
      </c>
      <c r="E177" s="279" t="s">
        <v>1</v>
      </c>
      <c r="F177" s="280" t="s">
        <v>573</v>
      </c>
      <c r="G177" s="277"/>
      <c r="H177" s="281">
        <v>9.5500000000000007</v>
      </c>
      <c r="I177" s="282"/>
      <c r="J177" s="277"/>
      <c r="K177" s="277"/>
      <c r="L177" s="283"/>
      <c r="M177" s="284"/>
      <c r="N177" s="285"/>
      <c r="O177" s="285"/>
      <c r="P177" s="285"/>
      <c r="Q177" s="285"/>
      <c r="R177" s="285"/>
      <c r="S177" s="285"/>
      <c r="T177" s="28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7" t="s">
        <v>200</v>
      </c>
      <c r="AU177" s="287" t="s">
        <v>91</v>
      </c>
      <c r="AV177" s="13" t="s">
        <v>91</v>
      </c>
      <c r="AW177" s="13" t="s">
        <v>33</v>
      </c>
      <c r="AX177" s="13" t="s">
        <v>85</v>
      </c>
      <c r="AY177" s="287" t="s">
        <v>191</v>
      </c>
    </row>
    <row r="178" s="2" customFormat="1" ht="21.75" customHeight="1">
      <c r="A178" s="41"/>
      <c r="B178" s="42"/>
      <c r="C178" s="263" t="s">
        <v>228</v>
      </c>
      <c r="D178" s="263" t="s">
        <v>194</v>
      </c>
      <c r="E178" s="264" t="s">
        <v>620</v>
      </c>
      <c r="F178" s="265" t="s">
        <v>621</v>
      </c>
      <c r="G178" s="266" t="s">
        <v>197</v>
      </c>
      <c r="H178" s="267">
        <v>9.5500000000000007</v>
      </c>
      <c r="I178" s="268"/>
      <c r="J178" s="269">
        <f>ROUND(I178*H178,2)</f>
        <v>0</v>
      </c>
      <c r="K178" s="270"/>
      <c r="L178" s="44"/>
      <c r="M178" s="271" t="s">
        <v>1</v>
      </c>
      <c r="N178" s="272" t="s">
        <v>44</v>
      </c>
      <c r="O178" s="100"/>
      <c r="P178" s="273">
        <f>O178*H178</f>
        <v>0</v>
      </c>
      <c r="Q178" s="273">
        <v>0.051499999999999997</v>
      </c>
      <c r="R178" s="273">
        <f>Q178*H178</f>
        <v>0.49182500000000001</v>
      </c>
      <c r="S178" s="273">
        <v>0</v>
      </c>
      <c r="T178" s="274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5" t="s">
        <v>121</v>
      </c>
      <c r="AT178" s="275" t="s">
        <v>194</v>
      </c>
      <c r="AU178" s="275" t="s">
        <v>91</v>
      </c>
      <c r="AY178" s="18" t="s">
        <v>191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8" t="s">
        <v>91</v>
      </c>
      <c r="BK178" s="160">
        <f>ROUND(I178*H178,2)</f>
        <v>0</v>
      </c>
      <c r="BL178" s="18" t="s">
        <v>121</v>
      </c>
      <c r="BM178" s="275" t="s">
        <v>1262</v>
      </c>
    </row>
    <row r="179" s="13" customFormat="1">
      <c r="A179" s="13"/>
      <c r="B179" s="276"/>
      <c r="C179" s="277"/>
      <c r="D179" s="278" t="s">
        <v>200</v>
      </c>
      <c r="E179" s="279" t="s">
        <v>1</v>
      </c>
      <c r="F179" s="280" t="s">
        <v>573</v>
      </c>
      <c r="G179" s="277"/>
      <c r="H179" s="281">
        <v>9.5500000000000007</v>
      </c>
      <c r="I179" s="282"/>
      <c r="J179" s="277"/>
      <c r="K179" s="277"/>
      <c r="L179" s="283"/>
      <c r="M179" s="284"/>
      <c r="N179" s="285"/>
      <c r="O179" s="285"/>
      <c r="P179" s="285"/>
      <c r="Q179" s="285"/>
      <c r="R179" s="285"/>
      <c r="S179" s="285"/>
      <c r="T179" s="2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7" t="s">
        <v>200</v>
      </c>
      <c r="AU179" s="287" t="s">
        <v>91</v>
      </c>
      <c r="AV179" s="13" t="s">
        <v>91</v>
      </c>
      <c r="AW179" s="13" t="s">
        <v>33</v>
      </c>
      <c r="AX179" s="13" t="s">
        <v>85</v>
      </c>
      <c r="AY179" s="287" t="s">
        <v>191</v>
      </c>
    </row>
    <row r="180" s="2" customFormat="1" ht="24.15" customHeight="1">
      <c r="A180" s="41"/>
      <c r="B180" s="42"/>
      <c r="C180" s="263" t="s">
        <v>138</v>
      </c>
      <c r="D180" s="263" t="s">
        <v>194</v>
      </c>
      <c r="E180" s="264" t="s">
        <v>623</v>
      </c>
      <c r="F180" s="265" t="s">
        <v>624</v>
      </c>
      <c r="G180" s="266" t="s">
        <v>197</v>
      </c>
      <c r="H180" s="267">
        <v>9.5500000000000007</v>
      </c>
      <c r="I180" s="268"/>
      <c r="J180" s="269">
        <f>ROUND(I180*H180,2)</f>
        <v>0</v>
      </c>
      <c r="K180" s="270"/>
      <c r="L180" s="44"/>
      <c r="M180" s="271" t="s">
        <v>1</v>
      </c>
      <c r="N180" s="272" t="s">
        <v>44</v>
      </c>
      <c r="O180" s="100"/>
      <c r="P180" s="273">
        <f>O180*H180</f>
        <v>0</v>
      </c>
      <c r="Q180" s="273">
        <v>0.0081600000000000006</v>
      </c>
      <c r="R180" s="273">
        <f>Q180*H180</f>
        <v>0.077928000000000011</v>
      </c>
      <c r="S180" s="273">
        <v>0</v>
      </c>
      <c r="T180" s="274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5" t="s">
        <v>271</v>
      </c>
      <c r="AT180" s="275" t="s">
        <v>194</v>
      </c>
      <c r="AU180" s="275" t="s">
        <v>91</v>
      </c>
      <c r="AY180" s="18" t="s">
        <v>191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8" t="s">
        <v>91</v>
      </c>
      <c r="BK180" s="160">
        <f>ROUND(I180*H180,2)</f>
        <v>0</v>
      </c>
      <c r="BL180" s="18" t="s">
        <v>271</v>
      </c>
      <c r="BM180" s="275" t="s">
        <v>1263</v>
      </c>
    </row>
    <row r="181" s="13" customFormat="1">
      <c r="A181" s="13"/>
      <c r="B181" s="276"/>
      <c r="C181" s="277"/>
      <c r="D181" s="278" t="s">
        <v>200</v>
      </c>
      <c r="E181" s="279" t="s">
        <v>1</v>
      </c>
      <c r="F181" s="280" t="s">
        <v>573</v>
      </c>
      <c r="G181" s="277"/>
      <c r="H181" s="281">
        <v>9.5500000000000007</v>
      </c>
      <c r="I181" s="282"/>
      <c r="J181" s="277"/>
      <c r="K181" s="277"/>
      <c r="L181" s="283"/>
      <c r="M181" s="284"/>
      <c r="N181" s="285"/>
      <c r="O181" s="285"/>
      <c r="P181" s="285"/>
      <c r="Q181" s="285"/>
      <c r="R181" s="285"/>
      <c r="S181" s="285"/>
      <c r="T181" s="2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87" t="s">
        <v>200</v>
      </c>
      <c r="AU181" s="287" t="s">
        <v>91</v>
      </c>
      <c r="AV181" s="13" t="s">
        <v>91</v>
      </c>
      <c r="AW181" s="13" t="s">
        <v>33</v>
      </c>
      <c r="AX181" s="13" t="s">
        <v>78</v>
      </c>
      <c r="AY181" s="287" t="s">
        <v>191</v>
      </c>
    </row>
    <row r="182" s="14" customFormat="1">
      <c r="A182" s="14"/>
      <c r="B182" s="288"/>
      <c r="C182" s="289"/>
      <c r="D182" s="278" t="s">
        <v>200</v>
      </c>
      <c r="E182" s="290" t="s">
        <v>1</v>
      </c>
      <c r="F182" s="291" t="s">
        <v>204</v>
      </c>
      <c r="G182" s="289"/>
      <c r="H182" s="292">
        <v>9.5500000000000007</v>
      </c>
      <c r="I182" s="293"/>
      <c r="J182" s="289"/>
      <c r="K182" s="289"/>
      <c r="L182" s="294"/>
      <c r="M182" s="295"/>
      <c r="N182" s="296"/>
      <c r="O182" s="296"/>
      <c r="P182" s="296"/>
      <c r="Q182" s="296"/>
      <c r="R182" s="296"/>
      <c r="S182" s="296"/>
      <c r="T182" s="29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98" t="s">
        <v>200</v>
      </c>
      <c r="AU182" s="298" t="s">
        <v>91</v>
      </c>
      <c r="AV182" s="14" t="s">
        <v>121</v>
      </c>
      <c r="AW182" s="14" t="s">
        <v>33</v>
      </c>
      <c r="AX182" s="14" t="s">
        <v>85</v>
      </c>
      <c r="AY182" s="298" t="s">
        <v>191</v>
      </c>
    </row>
    <row r="183" s="2" customFormat="1" ht="24.15" customHeight="1">
      <c r="A183" s="41"/>
      <c r="B183" s="42"/>
      <c r="C183" s="263" t="s">
        <v>219</v>
      </c>
      <c r="D183" s="263" t="s">
        <v>194</v>
      </c>
      <c r="E183" s="264" t="s">
        <v>626</v>
      </c>
      <c r="F183" s="265" t="s">
        <v>627</v>
      </c>
      <c r="G183" s="266" t="s">
        <v>197</v>
      </c>
      <c r="H183" s="267">
        <v>9.5500000000000007</v>
      </c>
      <c r="I183" s="268"/>
      <c r="J183" s="269">
        <f>ROUND(I183*H183,2)</f>
        <v>0</v>
      </c>
      <c r="K183" s="270"/>
      <c r="L183" s="44"/>
      <c r="M183" s="271" t="s">
        <v>1</v>
      </c>
      <c r="N183" s="272" t="s">
        <v>44</v>
      </c>
      <c r="O183" s="100"/>
      <c r="P183" s="273">
        <f>O183*H183</f>
        <v>0</v>
      </c>
      <c r="Q183" s="273">
        <v>0.00014999999999999999</v>
      </c>
      <c r="R183" s="273">
        <f>Q183*H183</f>
        <v>0.0014325</v>
      </c>
      <c r="S183" s="273">
        <v>0</v>
      </c>
      <c r="T183" s="274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5" t="s">
        <v>121</v>
      </c>
      <c r="AT183" s="275" t="s">
        <v>194</v>
      </c>
      <c r="AU183" s="275" t="s">
        <v>91</v>
      </c>
      <c r="AY183" s="18" t="s">
        <v>191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8" t="s">
        <v>91</v>
      </c>
      <c r="BK183" s="160">
        <f>ROUND(I183*H183,2)</f>
        <v>0</v>
      </c>
      <c r="BL183" s="18" t="s">
        <v>121</v>
      </c>
      <c r="BM183" s="275" t="s">
        <v>1264</v>
      </c>
    </row>
    <row r="184" s="13" customFormat="1">
      <c r="A184" s="13"/>
      <c r="B184" s="276"/>
      <c r="C184" s="277"/>
      <c r="D184" s="278" t="s">
        <v>200</v>
      </c>
      <c r="E184" s="279" t="s">
        <v>1</v>
      </c>
      <c r="F184" s="280" t="s">
        <v>573</v>
      </c>
      <c r="G184" s="277"/>
      <c r="H184" s="281">
        <v>9.5500000000000007</v>
      </c>
      <c r="I184" s="282"/>
      <c r="J184" s="277"/>
      <c r="K184" s="277"/>
      <c r="L184" s="283"/>
      <c r="M184" s="284"/>
      <c r="N184" s="285"/>
      <c r="O184" s="285"/>
      <c r="P184" s="285"/>
      <c r="Q184" s="285"/>
      <c r="R184" s="285"/>
      <c r="S184" s="285"/>
      <c r="T184" s="2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7" t="s">
        <v>200</v>
      </c>
      <c r="AU184" s="287" t="s">
        <v>91</v>
      </c>
      <c r="AV184" s="13" t="s">
        <v>91</v>
      </c>
      <c r="AW184" s="13" t="s">
        <v>33</v>
      </c>
      <c r="AX184" s="13" t="s">
        <v>78</v>
      </c>
      <c r="AY184" s="287" t="s">
        <v>191</v>
      </c>
    </row>
    <row r="185" s="14" customFormat="1">
      <c r="A185" s="14"/>
      <c r="B185" s="288"/>
      <c r="C185" s="289"/>
      <c r="D185" s="278" t="s">
        <v>200</v>
      </c>
      <c r="E185" s="290" t="s">
        <v>1</v>
      </c>
      <c r="F185" s="291" t="s">
        <v>204</v>
      </c>
      <c r="G185" s="289"/>
      <c r="H185" s="292">
        <v>9.5500000000000007</v>
      </c>
      <c r="I185" s="293"/>
      <c r="J185" s="289"/>
      <c r="K185" s="289"/>
      <c r="L185" s="294"/>
      <c r="M185" s="295"/>
      <c r="N185" s="296"/>
      <c r="O185" s="296"/>
      <c r="P185" s="296"/>
      <c r="Q185" s="296"/>
      <c r="R185" s="296"/>
      <c r="S185" s="296"/>
      <c r="T185" s="29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8" t="s">
        <v>200</v>
      </c>
      <c r="AU185" s="298" t="s">
        <v>91</v>
      </c>
      <c r="AV185" s="14" t="s">
        <v>121</v>
      </c>
      <c r="AW185" s="14" t="s">
        <v>33</v>
      </c>
      <c r="AX185" s="14" t="s">
        <v>85</v>
      </c>
      <c r="AY185" s="298" t="s">
        <v>191</v>
      </c>
    </row>
    <row r="186" s="12" customFormat="1" ht="22.8" customHeight="1">
      <c r="A186" s="12"/>
      <c r="B186" s="248"/>
      <c r="C186" s="249"/>
      <c r="D186" s="250" t="s">
        <v>77</v>
      </c>
      <c r="E186" s="261" t="s">
        <v>138</v>
      </c>
      <c r="F186" s="261" t="s">
        <v>629</v>
      </c>
      <c r="G186" s="249"/>
      <c r="H186" s="249"/>
      <c r="I186" s="252"/>
      <c r="J186" s="262">
        <f>BK186</f>
        <v>0</v>
      </c>
      <c r="K186" s="249"/>
      <c r="L186" s="253"/>
      <c r="M186" s="254"/>
      <c r="N186" s="255"/>
      <c r="O186" s="255"/>
      <c r="P186" s="256">
        <f>SUM(P187:P190)</f>
        <v>0</v>
      </c>
      <c r="Q186" s="255"/>
      <c r="R186" s="256">
        <f>SUM(R187:R190)</f>
        <v>0.00059999999999999995</v>
      </c>
      <c r="S186" s="255"/>
      <c r="T186" s="257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58" t="s">
        <v>85</v>
      </c>
      <c r="AT186" s="259" t="s">
        <v>77</v>
      </c>
      <c r="AU186" s="259" t="s">
        <v>85</v>
      </c>
      <c r="AY186" s="258" t="s">
        <v>191</v>
      </c>
      <c r="BK186" s="260">
        <f>SUM(BK187:BK190)</f>
        <v>0</v>
      </c>
    </row>
    <row r="187" s="2" customFormat="1" ht="24.15" customHeight="1">
      <c r="A187" s="41"/>
      <c r="B187" s="42"/>
      <c r="C187" s="263" t="s">
        <v>243</v>
      </c>
      <c r="D187" s="263" t="s">
        <v>194</v>
      </c>
      <c r="E187" s="264" t="s">
        <v>630</v>
      </c>
      <c r="F187" s="265" t="s">
        <v>631</v>
      </c>
      <c r="G187" s="266" t="s">
        <v>393</v>
      </c>
      <c r="H187" s="267">
        <v>30</v>
      </c>
      <c r="I187" s="268"/>
      <c r="J187" s="269">
        <f>ROUND(I187*H187,2)</f>
        <v>0</v>
      </c>
      <c r="K187" s="270"/>
      <c r="L187" s="44"/>
      <c r="M187" s="271" t="s">
        <v>1</v>
      </c>
      <c r="N187" s="272" t="s">
        <v>44</v>
      </c>
      <c r="O187" s="100"/>
      <c r="P187" s="273">
        <f>O187*H187</f>
        <v>0</v>
      </c>
      <c r="Q187" s="273">
        <v>0</v>
      </c>
      <c r="R187" s="273">
        <f>Q187*H187</f>
        <v>0</v>
      </c>
      <c r="S187" s="273">
        <v>0</v>
      </c>
      <c r="T187" s="274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5" t="s">
        <v>121</v>
      </c>
      <c r="AT187" s="275" t="s">
        <v>194</v>
      </c>
      <c r="AU187" s="275" t="s">
        <v>91</v>
      </c>
      <c r="AY187" s="18" t="s">
        <v>191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8" t="s">
        <v>91</v>
      </c>
      <c r="BK187" s="160">
        <f>ROUND(I187*H187,2)</f>
        <v>0</v>
      </c>
      <c r="BL187" s="18" t="s">
        <v>121</v>
      </c>
      <c r="BM187" s="275" t="s">
        <v>1265</v>
      </c>
    </row>
    <row r="188" s="13" customFormat="1">
      <c r="A188" s="13"/>
      <c r="B188" s="276"/>
      <c r="C188" s="277"/>
      <c r="D188" s="278" t="s">
        <v>200</v>
      </c>
      <c r="E188" s="279" t="s">
        <v>1</v>
      </c>
      <c r="F188" s="280" t="s">
        <v>633</v>
      </c>
      <c r="G188" s="277"/>
      <c r="H188" s="281">
        <v>30</v>
      </c>
      <c r="I188" s="282"/>
      <c r="J188" s="277"/>
      <c r="K188" s="277"/>
      <c r="L188" s="283"/>
      <c r="M188" s="284"/>
      <c r="N188" s="285"/>
      <c r="O188" s="285"/>
      <c r="P188" s="285"/>
      <c r="Q188" s="285"/>
      <c r="R188" s="285"/>
      <c r="S188" s="285"/>
      <c r="T188" s="28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7" t="s">
        <v>200</v>
      </c>
      <c r="AU188" s="287" t="s">
        <v>91</v>
      </c>
      <c r="AV188" s="13" t="s">
        <v>91</v>
      </c>
      <c r="AW188" s="13" t="s">
        <v>33</v>
      </c>
      <c r="AX188" s="13" t="s">
        <v>78</v>
      </c>
      <c r="AY188" s="287" t="s">
        <v>191</v>
      </c>
    </row>
    <row r="189" s="14" customFormat="1">
      <c r="A189" s="14"/>
      <c r="B189" s="288"/>
      <c r="C189" s="289"/>
      <c r="D189" s="278" t="s">
        <v>200</v>
      </c>
      <c r="E189" s="290" t="s">
        <v>1</v>
      </c>
      <c r="F189" s="291" t="s">
        <v>204</v>
      </c>
      <c r="G189" s="289"/>
      <c r="H189" s="292">
        <v>30</v>
      </c>
      <c r="I189" s="293"/>
      <c r="J189" s="289"/>
      <c r="K189" s="289"/>
      <c r="L189" s="294"/>
      <c r="M189" s="295"/>
      <c r="N189" s="296"/>
      <c r="O189" s="296"/>
      <c r="P189" s="296"/>
      <c r="Q189" s="296"/>
      <c r="R189" s="296"/>
      <c r="S189" s="296"/>
      <c r="T189" s="29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8" t="s">
        <v>200</v>
      </c>
      <c r="AU189" s="298" t="s">
        <v>91</v>
      </c>
      <c r="AV189" s="14" t="s">
        <v>121</v>
      </c>
      <c r="AW189" s="14" t="s">
        <v>33</v>
      </c>
      <c r="AX189" s="14" t="s">
        <v>85</v>
      </c>
      <c r="AY189" s="298" t="s">
        <v>191</v>
      </c>
    </row>
    <row r="190" s="2" customFormat="1" ht="24.15" customHeight="1">
      <c r="A190" s="41"/>
      <c r="B190" s="42"/>
      <c r="C190" s="263" t="s">
        <v>248</v>
      </c>
      <c r="D190" s="263" t="s">
        <v>194</v>
      </c>
      <c r="E190" s="264" t="s">
        <v>634</v>
      </c>
      <c r="F190" s="265" t="s">
        <v>635</v>
      </c>
      <c r="G190" s="266" t="s">
        <v>636</v>
      </c>
      <c r="H190" s="267">
        <v>2</v>
      </c>
      <c r="I190" s="268"/>
      <c r="J190" s="269">
        <f>ROUND(I190*H190,2)</f>
        <v>0</v>
      </c>
      <c r="K190" s="270"/>
      <c r="L190" s="44"/>
      <c r="M190" s="271" t="s">
        <v>1</v>
      </c>
      <c r="N190" s="272" t="s">
        <v>44</v>
      </c>
      <c r="O190" s="100"/>
      <c r="P190" s="273">
        <f>O190*H190</f>
        <v>0</v>
      </c>
      <c r="Q190" s="273">
        <v>0.00029999999999999997</v>
      </c>
      <c r="R190" s="273">
        <f>Q190*H190</f>
        <v>0.00059999999999999995</v>
      </c>
      <c r="S190" s="273">
        <v>0</v>
      </c>
      <c r="T190" s="274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5" t="s">
        <v>121</v>
      </c>
      <c r="AT190" s="275" t="s">
        <v>194</v>
      </c>
      <c r="AU190" s="275" t="s">
        <v>91</v>
      </c>
      <c r="AY190" s="18" t="s">
        <v>191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8" t="s">
        <v>91</v>
      </c>
      <c r="BK190" s="160">
        <f>ROUND(I190*H190,2)</f>
        <v>0</v>
      </c>
      <c r="BL190" s="18" t="s">
        <v>121</v>
      </c>
      <c r="BM190" s="275" t="s">
        <v>1266</v>
      </c>
    </row>
    <row r="191" s="12" customFormat="1" ht="22.8" customHeight="1">
      <c r="A191" s="12"/>
      <c r="B191" s="248"/>
      <c r="C191" s="249"/>
      <c r="D191" s="250" t="s">
        <v>77</v>
      </c>
      <c r="E191" s="261" t="s">
        <v>219</v>
      </c>
      <c r="F191" s="261" t="s">
        <v>220</v>
      </c>
      <c r="G191" s="249"/>
      <c r="H191" s="249"/>
      <c r="I191" s="252"/>
      <c r="J191" s="262">
        <f>BK191</f>
        <v>0</v>
      </c>
      <c r="K191" s="249"/>
      <c r="L191" s="253"/>
      <c r="M191" s="254"/>
      <c r="N191" s="255"/>
      <c r="O191" s="255"/>
      <c r="P191" s="256">
        <f>SUM(P192:P237)</f>
        <v>0</v>
      </c>
      <c r="Q191" s="255"/>
      <c r="R191" s="256">
        <f>SUM(R192:R237)</f>
        <v>0.061993226999999998</v>
      </c>
      <c r="S191" s="255"/>
      <c r="T191" s="257">
        <f>SUM(T192:T237)</f>
        <v>4.3235960000000002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8" t="s">
        <v>85</v>
      </c>
      <c r="AT191" s="259" t="s">
        <v>77</v>
      </c>
      <c r="AU191" s="259" t="s">
        <v>85</v>
      </c>
      <c r="AY191" s="258" t="s">
        <v>191</v>
      </c>
      <c r="BK191" s="260">
        <f>SUM(BK192:BK237)</f>
        <v>0</v>
      </c>
    </row>
    <row r="192" s="2" customFormat="1" ht="24.15" customHeight="1">
      <c r="A192" s="41"/>
      <c r="B192" s="42"/>
      <c r="C192" s="263" t="s">
        <v>252</v>
      </c>
      <c r="D192" s="263" t="s">
        <v>194</v>
      </c>
      <c r="E192" s="264" t="s">
        <v>1267</v>
      </c>
      <c r="F192" s="265" t="s">
        <v>1268</v>
      </c>
      <c r="G192" s="266" t="s">
        <v>197</v>
      </c>
      <c r="H192" s="267">
        <v>9.5500000000000007</v>
      </c>
      <c r="I192" s="268"/>
      <c r="J192" s="269">
        <f>ROUND(I192*H192,2)</f>
        <v>0</v>
      </c>
      <c r="K192" s="270"/>
      <c r="L192" s="44"/>
      <c r="M192" s="271" t="s">
        <v>1</v>
      </c>
      <c r="N192" s="272" t="s">
        <v>44</v>
      </c>
      <c r="O192" s="100"/>
      <c r="P192" s="273">
        <f>O192*H192</f>
        <v>0</v>
      </c>
      <c r="Q192" s="273">
        <v>0.0061813399999999996</v>
      </c>
      <c r="R192" s="273">
        <f>Q192*H192</f>
        <v>0.059031796999999997</v>
      </c>
      <c r="S192" s="273">
        <v>0</v>
      </c>
      <c r="T192" s="274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5" t="s">
        <v>121</v>
      </c>
      <c r="AT192" s="275" t="s">
        <v>194</v>
      </c>
      <c r="AU192" s="275" t="s">
        <v>91</v>
      </c>
      <c r="AY192" s="18" t="s">
        <v>191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8" t="s">
        <v>91</v>
      </c>
      <c r="BK192" s="160">
        <f>ROUND(I192*H192,2)</f>
        <v>0</v>
      </c>
      <c r="BL192" s="18" t="s">
        <v>121</v>
      </c>
      <c r="BM192" s="275" t="s">
        <v>1269</v>
      </c>
    </row>
    <row r="193" s="13" customFormat="1">
      <c r="A193" s="13"/>
      <c r="B193" s="276"/>
      <c r="C193" s="277"/>
      <c r="D193" s="278" t="s">
        <v>200</v>
      </c>
      <c r="E193" s="279" t="s">
        <v>1</v>
      </c>
      <c r="F193" s="280" t="s">
        <v>349</v>
      </c>
      <c r="G193" s="277"/>
      <c r="H193" s="281">
        <v>9.5500000000000007</v>
      </c>
      <c r="I193" s="282"/>
      <c r="J193" s="277"/>
      <c r="K193" s="277"/>
      <c r="L193" s="283"/>
      <c r="M193" s="284"/>
      <c r="N193" s="285"/>
      <c r="O193" s="285"/>
      <c r="P193" s="285"/>
      <c r="Q193" s="285"/>
      <c r="R193" s="285"/>
      <c r="S193" s="285"/>
      <c r="T193" s="28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7" t="s">
        <v>200</v>
      </c>
      <c r="AU193" s="287" t="s">
        <v>91</v>
      </c>
      <c r="AV193" s="13" t="s">
        <v>91</v>
      </c>
      <c r="AW193" s="13" t="s">
        <v>33</v>
      </c>
      <c r="AX193" s="13" t="s">
        <v>85</v>
      </c>
      <c r="AY193" s="287" t="s">
        <v>191</v>
      </c>
    </row>
    <row r="194" s="2" customFormat="1" ht="16.5" customHeight="1">
      <c r="A194" s="41"/>
      <c r="B194" s="42"/>
      <c r="C194" s="263" t="s">
        <v>257</v>
      </c>
      <c r="D194" s="263" t="s">
        <v>194</v>
      </c>
      <c r="E194" s="264" t="s">
        <v>225</v>
      </c>
      <c r="F194" s="265" t="s">
        <v>226</v>
      </c>
      <c r="G194" s="266" t="s">
        <v>197</v>
      </c>
      <c r="H194" s="267">
        <v>10.983000000000001</v>
      </c>
      <c r="I194" s="268"/>
      <c r="J194" s="269">
        <f>ROUND(I194*H194,2)</f>
        <v>0</v>
      </c>
      <c r="K194" s="270"/>
      <c r="L194" s="44"/>
      <c r="M194" s="271" t="s">
        <v>1</v>
      </c>
      <c r="N194" s="272" t="s">
        <v>44</v>
      </c>
      <c r="O194" s="100"/>
      <c r="P194" s="273">
        <f>O194*H194</f>
        <v>0</v>
      </c>
      <c r="Q194" s="273">
        <v>5.0000000000000002E-05</v>
      </c>
      <c r="R194" s="273">
        <f>Q194*H194</f>
        <v>0.00054915000000000009</v>
      </c>
      <c r="S194" s="273">
        <v>0</v>
      </c>
      <c r="T194" s="27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5" t="s">
        <v>121</v>
      </c>
      <c r="AT194" s="275" t="s">
        <v>194</v>
      </c>
      <c r="AU194" s="275" t="s">
        <v>91</v>
      </c>
      <c r="AY194" s="18" t="s">
        <v>191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91</v>
      </c>
      <c r="BK194" s="160">
        <f>ROUND(I194*H194,2)</f>
        <v>0</v>
      </c>
      <c r="BL194" s="18" t="s">
        <v>121</v>
      </c>
      <c r="BM194" s="275" t="s">
        <v>1270</v>
      </c>
    </row>
    <row r="195" s="13" customFormat="1">
      <c r="A195" s="13"/>
      <c r="B195" s="276"/>
      <c r="C195" s="277"/>
      <c r="D195" s="278" t="s">
        <v>200</v>
      </c>
      <c r="E195" s="279" t="s">
        <v>1</v>
      </c>
      <c r="F195" s="280" t="s">
        <v>639</v>
      </c>
      <c r="G195" s="277"/>
      <c r="H195" s="281">
        <v>10.983000000000001</v>
      </c>
      <c r="I195" s="282"/>
      <c r="J195" s="277"/>
      <c r="K195" s="277"/>
      <c r="L195" s="283"/>
      <c r="M195" s="284"/>
      <c r="N195" s="285"/>
      <c r="O195" s="285"/>
      <c r="P195" s="285"/>
      <c r="Q195" s="285"/>
      <c r="R195" s="285"/>
      <c r="S195" s="285"/>
      <c r="T195" s="2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7" t="s">
        <v>200</v>
      </c>
      <c r="AU195" s="287" t="s">
        <v>91</v>
      </c>
      <c r="AV195" s="13" t="s">
        <v>91</v>
      </c>
      <c r="AW195" s="13" t="s">
        <v>33</v>
      </c>
      <c r="AX195" s="13" t="s">
        <v>78</v>
      </c>
      <c r="AY195" s="287" t="s">
        <v>191</v>
      </c>
    </row>
    <row r="196" s="14" customFormat="1">
      <c r="A196" s="14"/>
      <c r="B196" s="288"/>
      <c r="C196" s="289"/>
      <c r="D196" s="278" t="s">
        <v>200</v>
      </c>
      <c r="E196" s="290" t="s">
        <v>1</v>
      </c>
      <c r="F196" s="291" t="s">
        <v>204</v>
      </c>
      <c r="G196" s="289"/>
      <c r="H196" s="292">
        <v>10.983000000000001</v>
      </c>
      <c r="I196" s="293"/>
      <c r="J196" s="289"/>
      <c r="K196" s="289"/>
      <c r="L196" s="294"/>
      <c r="M196" s="295"/>
      <c r="N196" s="296"/>
      <c r="O196" s="296"/>
      <c r="P196" s="296"/>
      <c r="Q196" s="296"/>
      <c r="R196" s="296"/>
      <c r="S196" s="296"/>
      <c r="T196" s="29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8" t="s">
        <v>200</v>
      </c>
      <c r="AU196" s="298" t="s">
        <v>91</v>
      </c>
      <c r="AV196" s="14" t="s">
        <v>121</v>
      </c>
      <c r="AW196" s="14" t="s">
        <v>33</v>
      </c>
      <c r="AX196" s="14" t="s">
        <v>85</v>
      </c>
      <c r="AY196" s="298" t="s">
        <v>191</v>
      </c>
    </row>
    <row r="197" s="2" customFormat="1" ht="37.8" customHeight="1">
      <c r="A197" s="41"/>
      <c r="B197" s="42"/>
      <c r="C197" s="263" t="s">
        <v>261</v>
      </c>
      <c r="D197" s="263" t="s">
        <v>194</v>
      </c>
      <c r="E197" s="264" t="s">
        <v>645</v>
      </c>
      <c r="F197" s="265" t="s">
        <v>646</v>
      </c>
      <c r="G197" s="266" t="s">
        <v>333</v>
      </c>
      <c r="H197" s="267">
        <v>0.51200000000000001</v>
      </c>
      <c r="I197" s="268"/>
      <c r="J197" s="269">
        <f>ROUND(I197*H197,2)</f>
        <v>0</v>
      </c>
      <c r="K197" s="270"/>
      <c r="L197" s="44"/>
      <c r="M197" s="271" t="s">
        <v>1</v>
      </c>
      <c r="N197" s="272" t="s">
        <v>44</v>
      </c>
      <c r="O197" s="100"/>
      <c r="P197" s="273">
        <f>O197*H197</f>
        <v>0</v>
      </c>
      <c r="Q197" s="273">
        <v>0</v>
      </c>
      <c r="R197" s="273">
        <f>Q197*H197</f>
        <v>0</v>
      </c>
      <c r="S197" s="273">
        <v>2.2000000000000002</v>
      </c>
      <c r="T197" s="274">
        <f>S197*H197</f>
        <v>1.1264000000000001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5" t="s">
        <v>121</v>
      </c>
      <c r="AT197" s="275" t="s">
        <v>194</v>
      </c>
      <c r="AU197" s="275" t="s">
        <v>91</v>
      </c>
      <c r="AY197" s="18" t="s">
        <v>191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8" t="s">
        <v>91</v>
      </c>
      <c r="BK197" s="160">
        <f>ROUND(I197*H197,2)</f>
        <v>0</v>
      </c>
      <c r="BL197" s="18" t="s">
        <v>121</v>
      </c>
      <c r="BM197" s="275" t="s">
        <v>1271</v>
      </c>
    </row>
    <row r="198" s="13" customFormat="1">
      <c r="A198" s="13"/>
      <c r="B198" s="276"/>
      <c r="C198" s="277"/>
      <c r="D198" s="278" t="s">
        <v>200</v>
      </c>
      <c r="E198" s="279" t="s">
        <v>1</v>
      </c>
      <c r="F198" s="280" t="s">
        <v>1272</v>
      </c>
      <c r="G198" s="277"/>
      <c r="H198" s="281">
        <v>0.22500000000000001</v>
      </c>
      <c r="I198" s="282"/>
      <c r="J198" s="277"/>
      <c r="K198" s="277"/>
      <c r="L198" s="283"/>
      <c r="M198" s="284"/>
      <c r="N198" s="285"/>
      <c r="O198" s="285"/>
      <c r="P198" s="285"/>
      <c r="Q198" s="285"/>
      <c r="R198" s="285"/>
      <c r="S198" s="285"/>
      <c r="T198" s="28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7" t="s">
        <v>200</v>
      </c>
      <c r="AU198" s="287" t="s">
        <v>91</v>
      </c>
      <c r="AV198" s="13" t="s">
        <v>91</v>
      </c>
      <c r="AW198" s="13" t="s">
        <v>33</v>
      </c>
      <c r="AX198" s="13" t="s">
        <v>78</v>
      </c>
      <c r="AY198" s="287" t="s">
        <v>191</v>
      </c>
    </row>
    <row r="199" s="13" customFormat="1">
      <c r="A199" s="13"/>
      <c r="B199" s="276"/>
      <c r="C199" s="277"/>
      <c r="D199" s="278" t="s">
        <v>200</v>
      </c>
      <c r="E199" s="279" t="s">
        <v>1</v>
      </c>
      <c r="F199" s="280" t="s">
        <v>649</v>
      </c>
      <c r="G199" s="277"/>
      <c r="H199" s="281">
        <v>0.28699999999999998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200</v>
      </c>
      <c r="AU199" s="287" t="s">
        <v>91</v>
      </c>
      <c r="AV199" s="13" t="s">
        <v>91</v>
      </c>
      <c r="AW199" s="13" t="s">
        <v>33</v>
      </c>
      <c r="AX199" s="13" t="s">
        <v>78</v>
      </c>
      <c r="AY199" s="287" t="s">
        <v>191</v>
      </c>
    </row>
    <row r="200" s="14" customFormat="1">
      <c r="A200" s="14"/>
      <c r="B200" s="288"/>
      <c r="C200" s="289"/>
      <c r="D200" s="278" t="s">
        <v>200</v>
      </c>
      <c r="E200" s="290" t="s">
        <v>571</v>
      </c>
      <c r="F200" s="291" t="s">
        <v>204</v>
      </c>
      <c r="G200" s="289"/>
      <c r="H200" s="292">
        <v>0.51200000000000001</v>
      </c>
      <c r="I200" s="293"/>
      <c r="J200" s="289"/>
      <c r="K200" s="289"/>
      <c r="L200" s="294"/>
      <c r="M200" s="295"/>
      <c r="N200" s="296"/>
      <c r="O200" s="296"/>
      <c r="P200" s="296"/>
      <c r="Q200" s="296"/>
      <c r="R200" s="296"/>
      <c r="S200" s="296"/>
      <c r="T200" s="2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8" t="s">
        <v>200</v>
      </c>
      <c r="AU200" s="298" t="s">
        <v>91</v>
      </c>
      <c r="AV200" s="14" t="s">
        <v>121</v>
      </c>
      <c r="AW200" s="14" t="s">
        <v>33</v>
      </c>
      <c r="AX200" s="14" t="s">
        <v>85</v>
      </c>
      <c r="AY200" s="298" t="s">
        <v>191</v>
      </c>
    </row>
    <row r="201" s="2" customFormat="1" ht="33" customHeight="1">
      <c r="A201" s="41"/>
      <c r="B201" s="42"/>
      <c r="C201" s="263" t="s">
        <v>265</v>
      </c>
      <c r="D201" s="263" t="s">
        <v>194</v>
      </c>
      <c r="E201" s="264" t="s">
        <v>650</v>
      </c>
      <c r="F201" s="265" t="s">
        <v>651</v>
      </c>
      <c r="G201" s="266" t="s">
        <v>197</v>
      </c>
      <c r="H201" s="267">
        <v>9.5500000000000007</v>
      </c>
      <c r="I201" s="268"/>
      <c r="J201" s="269">
        <f>ROUND(I201*H201,2)</f>
        <v>0</v>
      </c>
      <c r="K201" s="270"/>
      <c r="L201" s="44"/>
      <c r="M201" s="271" t="s">
        <v>1</v>
      </c>
      <c r="N201" s="272" t="s">
        <v>44</v>
      </c>
      <c r="O201" s="100"/>
      <c r="P201" s="273">
        <f>O201*H201</f>
        <v>0</v>
      </c>
      <c r="Q201" s="273">
        <v>0</v>
      </c>
      <c r="R201" s="273">
        <f>Q201*H201</f>
        <v>0</v>
      </c>
      <c r="S201" s="273">
        <v>0.02</v>
      </c>
      <c r="T201" s="274">
        <f>S201*H201</f>
        <v>0.19100000000000003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5" t="s">
        <v>121</v>
      </c>
      <c r="AT201" s="275" t="s">
        <v>194</v>
      </c>
      <c r="AU201" s="275" t="s">
        <v>91</v>
      </c>
      <c r="AY201" s="18" t="s">
        <v>191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8" t="s">
        <v>91</v>
      </c>
      <c r="BK201" s="160">
        <f>ROUND(I201*H201,2)</f>
        <v>0</v>
      </c>
      <c r="BL201" s="18" t="s">
        <v>121</v>
      </c>
      <c r="BM201" s="275" t="s">
        <v>1273</v>
      </c>
    </row>
    <row r="202" s="13" customFormat="1">
      <c r="A202" s="13"/>
      <c r="B202" s="276"/>
      <c r="C202" s="277"/>
      <c r="D202" s="278" t="s">
        <v>200</v>
      </c>
      <c r="E202" s="279" t="s">
        <v>1</v>
      </c>
      <c r="F202" s="280" t="s">
        <v>1274</v>
      </c>
      <c r="G202" s="277"/>
      <c r="H202" s="281">
        <v>2</v>
      </c>
      <c r="I202" s="282"/>
      <c r="J202" s="277"/>
      <c r="K202" s="277"/>
      <c r="L202" s="283"/>
      <c r="M202" s="284"/>
      <c r="N202" s="285"/>
      <c r="O202" s="285"/>
      <c r="P202" s="285"/>
      <c r="Q202" s="285"/>
      <c r="R202" s="285"/>
      <c r="S202" s="285"/>
      <c r="T202" s="28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7" t="s">
        <v>200</v>
      </c>
      <c r="AU202" s="287" t="s">
        <v>91</v>
      </c>
      <c r="AV202" s="13" t="s">
        <v>91</v>
      </c>
      <c r="AW202" s="13" t="s">
        <v>33</v>
      </c>
      <c r="AX202" s="13" t="s">
        <v>78</v>
      </c>
      <c r="AY202" s="287" t="s">
        <v>191</v>
      </c>
    </row>
    <row r="203" s="13" customFormat="1">
      <c r="A203" s="13"/>
      <c r="B203" s="276"/>
      <c r="C203" s="277"/>
      <c r="D203" s="278" t="s">
        <v>200</v>
      </c>
      <c r="E203" s="279" t="s">
        <v>1</v>
      </c>
      <c r="F203" s="280" t="s">
        <v>1275</v>
      </c>
      <c r="G203" s="277"/>
      <c r="H203" s="281">
        <v>7.0949999999999998</v>
      </c>
      <c r="I203" s="282"/>
      <c r="J203" s="277"/>
      <c r="K203" s="277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200</v>
      </c>
      <c r="AU203" s="287" t="s">
        <v>91</v>
      </c>
      <c r="AV203" s="13" t="s">
        <v>91</v>
      </c>
      <c r="AW203" s="13" t="s">
        <v>33</v>
      </c>
      <c r="AX203" s="13" t="s">
        <v>78</v>
      </c>
      <c r="AY203" s="287" t="s">
        <v>191</v>
      </c>
    </row>
    <row r="204" s="15" customFormat="1">
      <c r="A204" s="15"/>
      <c r="B204" s="299"/>
      <c r="C204" s="300"/>
      <c r="D204" s="278" t="s">
        <v>200</v>
      </c>
      <c r="E204" s="301" t="s">
        <v>577</v>
      </c>
      <c r="F204" s="302" t="s">
        <v>214</v>
      </c>
      <c r="G204" s="300"/>
      <c r="H204" s="303">
        <v>9.0950000000000006</v>
      </c>
      <c r="I204" s="304"/>
      <c r="J204" s="300"/>
      <c r="K204" s="300"/>
      <c r="L204" s="305"/>
      <c r="M204" s="306"/>
      <c r="N204" s="307"/>
      <c r="O204" s="307"/>
      <c r="P204" s="307"/>
      <c r="Q204" s="307"/>
      <c r="R204" s="307"/>
      <c r="S204" s="307"/>
      <c r="T204" s="30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309" t="s">
        <v>200</v>
      </c>
      <c r="AU204" s="309" t="s">
        <v>91</v>
      </c>
      <c r="AV204" s="15" t="s">
        <v>209</v>
      </c>
      <c r="AW204" s="15" t="s">
        <v>33</v>
      </c>
      <c r="AX204" s="15" t="s">
        <v>78</v>
      </c>
      <c r="AY204" s="309" t="s">
        <v>191</v>
      </c>
    </row>
    <row r="205" s="13" customFormat="1">
      <c r="A205" s="13"/>
      <c r="B205" s="276"/>
      <c r="C205" s="277"/>
      <c r="D205" s="278" t="s">
        <v>200</v>
      </c>
      <c r="E205" s="279" t="s">
        <v>1</v>
      </c>
      <c r="F205" s="280" t="s">
        <v>654</v>
      </c>
      <c r="G205" s="277"/>
      <c r="H205" s="281">
        <v>0.45500000000000002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200</v>
      </c>
      <c r="AU205" s="287" t="s">
        <v>91</v>
      </c>
      <c r="AV205" s="13" t="s">
        <v>91</v>
      </c>
      <c r="AW205" s="13" t="s">
        <v>33</v>
      </c>
      <c r="AX205" s="13" t="s">
        <v>78</v>
      </c>
      <c r="AY205" s="287" t="s">
        <v>191</v>
      </c>
    </row>
    <row r="206" s="14" customFormat="1">
      <c r="A206" s="14"/>
      <c r="B206" s="288"/>
      <c r="C206" s="289"/>
      <c r="D206" s="278" t="s">
        <v>200</v>
      </c>
      <c r="E206" s="290" t="s">
        <v>573</v>
      </c>
      <c r="F206" s="291" t="s">
        <v>204</v>
      </c>
      <c r="G206" s="289"/>
      <c r="H206" s="292">
        <v>9.5500000000000007</v>
      </c>
      <c r="I206" s="293"/>
      <c r="J206" s="289"/>
      <c r="K206" s="289"/>
      <c r="L206" s="294"/>
      <c r="M206" s="295"/>
      <c r="N206" s="296"/>
      <c r="O206" s="296"/>
      <c r="P206" s="296"/>
      <c r="Q206" s="296"/>
      <c r="R206" s="296"/>
      <c r="S206" s="296"/>
      <c r="T206" s="29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98" t="s">
        <v>200</v>
      </c>
      <c r="AU206" s="298" t="s">
        <v>91</v>
      </c>
      <c r="AV206" s="14" t="s">
        <v>121</v>
      </c>
      <c r="AW206" s="14" t="s">
        <v>33</v>
      </c>
      <c r="AX206" s="14" t="s">
        <v>85</v>
      </c>
      <c r="AY206" s="298" t="s">
        <v>191</v>
      </c>
    </row>
    <row r="207" s="2" customFormat="1" ht="24.15" customHeight="1">
      <c r="A207" s="41"/>
      <c r="B207" s="42"/>
      <c r="C207" s="263" t="s">
        <v>271</v>
      </c>
      <c r="D207" s="263" t="s">
        <v>194</v>
      </c>
      <c r="E207" s="264" t="s">
        <v>229</v>
      </c>
      <c r="F207" s="265" t="s">
        <v>230</v>
      </c>
      <c r="G207" s="266" t="s">
        <v>231</v>
      </c>
      <c r="H207" s="267">
        <v>3</v>
      </c>
      <c r="I207" s="268"/>
      <c r="J207" s="269">
        <f>ROUND(I207*H207,2)</f>
        <v>0</v>
      </c>
      <c r="K207" s="270"/>
      <c r="L207" s="44"/>
      <c r="M207" s="271" t="s">
        <v>1</v>
      </c>
      <c r="N207" s="272" t="s">
        <v>44</v>
      </c>
      <c r="O207" s="100"/>
      <c r="P207" s="273">
        <f>O207*H207</f>
        <v>0</v>
      </c>
      <c r="Q207" s="273">
        <v>0</v>
      </c>
      <c r="R207" s="273">
        <f>Q207*H207</f>
        <v>0</v>
      </c>
      <c r="S207" s="273">
        <v>0.024</v>
      </c>
      <c r="T207" s="274">
        <f>S207*H207</f>
        <v>0.072000000000000008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5" t="s">
        <v>121</v>
      </c>
      <c r="AT207" s="275" t="s">
        <v>194</v>
      </c>
      <c r="AU207" s="275" t="s">
        <v>91</v>
      </c>
      <c r="AY207" s="18" t="s">
        <v>191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8" t="s">
        <v>91</v>
      </c>
      <c r="BK207" s="160">
        <f>ROUND(I207*H207,2)</f>
        <v>0</v>
      </c>
      <c r="BL207" s="18" t="s">
        <v>121</v>
      </c>
      <c r="BM207" s="275" t="s">
        <v>1276</v>
      </c>
    </row>
    <row r="208" s="13" customFormat="1">
      <c r="A208" s="13"/>
      <c r="B208" s="276"/>
      <c r="C208" s="277"/>
      <c r="D208" s="278" t="s">
        <v>200</v>
      </c>
      <c r="E208" s="279" t="s">
        <v>1</v>
      </c>
      <c r="F208" s="280" t="s">
        <v>1277</v>
      </c>
      <c r="G208" s="277"/>
      <c r="H208" s="281">
        <v>3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200</v>
      </c>
      <c r="AU208" s="287" t="s">
        <v>91</v>
      </c>
      <c r="AV208" s="13" t="s">
        <v>91</v>
      </c>
      <c r="AW208" s="13" t="s">
        <v>33</v>
      </c>
      <c r="AX208" s="13" t="s">
        <v>78</v>
      </c>
      <c r="AY208" s="287" t="s">
        <v>191</v>
      </c>
    </row>
    <row r="209" s="14" customFormat="1">
      <c r="A209" s="14"/>
      <c r="B209" s="288"/>
      <c r="C209" s="289"/>
      <c r="D209" s="278" t="s">
        <v>200</v>
      </c>
      <c r="E209" s="290" t="s">
        <v>1</v>
      </c>
      <c r="F209" s="291" t="s">
        <v>204</v>
      </c>
      <c r="G209" s="289"/>
      <c r="H209" s="292">
        <v>3</v>
      </c>
      <c r="I209" s="293"/>
      <c r="J209" s="289"/>
      <c r="K209" s="289"/>
      <c r="L209" s="294"/>
      <c r="M209" s="295"/>
      <c r="N209" s="296"/>
      <c r="O209" s="296"/>
      <c r="P209" s="296"/>
      <c r="Q209" s="296"/>
      <c r="R209" s="296"/>
      <c r="S209" s="296"/>
      <c r="T209" s="29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8" t="s">
        <v>200</v>
      </c>
      <c r="AU209" s="298" t="s">
        <v>91</v>
      </c>
      <c r="AV209" s="14" t="s">
        <v>121</v>
      </c>
      <c r="AW209" s="14" t="s">
        <v>33</v>
      </c>
      <c r="AX209" s="14" t="s">
        <v>85</v>
      </c>
      <c r="AY209" s="298" t="s">
        <v>191</v>
      </c>
    </row>
    <row r="210" s="2" customFormat="1" ht="33" customHeight="1">
      <c r="A210" s="41"/>
      <c r="B210" s="42"/>
      <c r="C210" s="263" t="s">
        <v>279</v>
      </c>
      <c r="D210" s="263" t="s">
        <v>194</v>
      </c>
      <c r="E210" s="264" t="s">
        <v>663</v>
      </c>
      <c r="F210" s="265" t="s">
        <v>664</v>
      </c>
      <c r="G210" s="266" t="s">
        <v>231</v>
      </c>
      <c r="H210" s="267">
        <v>1</v>
      </c>
      <c r="I210" s="268"/>
      <c r="J210" s="269">
        <f>ROUND(I210*H210,2)</f>
        <v>0</v>
      </c>
      <c r="K210" s="270"/>
      <c r="L210" s="44"/>
      <c r="M210" s="271" t="s">
        <v>1</v>
      </c>
      <c r="N210" s="272" t="s">
        <v>44</v>
      </c>
      <c r="O210" s="100"/>
      <c r="P210" s="273">
        <f>O210*H210</f>
        <v>0</v>
      </c>
      <c r="Q210" s="273">
        <v>0</v>
      </c>
      <c r="R210" s="273">
        <f>Q210*H210</f>
        <v>0</v>
      </c>
      <c r="S210" s="273">
        <v>0.021999999999999999</v>
      </c>
      <c r="T210" s="274">
        <f>S210*H210</f>
        <v>0.021999999999999999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5" t="s">
        <v>121</v>
      </c>
      <c r="AT210" s="275" t="s">
        <v>194</v>
      </c>
      <c r="AU210" s="275" t="s">
        <v>91</v>
      </c>
      <c r="AY210" s="18" t="s">
        <v>191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8" t="s">
        <v>91</v>
      </c>
      <c r="BK210" s="160">
        <f>ROUND(I210*H210,2)</f>
        <v>0</v>
      </c>
      <c r="BL210" s="18" t="s">
        <v>121</v>
      </c>
      <c r="BM210" s="275" t="s">
        <v>1278</v>
      </c>
    </row>
    <row r="211" s="13" customFormat="1">
      <c r="A211" s="13"/>
      <c r="B211" s="276"/>
      <c r="C211" s="277"/>
      <c r="D211" s="278" t="s">
        <v>200</v>
      </c>
      <c r="E211" s="279" t="s">
        <v>1</v>
      </c>
      <c r="F211" s="280" t="s">
        <v>1279</v>
      </c>
      <c r="G211" s="277"/>
      <c r="H211" s="281">
        <v>1</v>
      </c>
      <c r="I211" s="282"/>
      <c r="J211" s="277"/>
      <c r="K211" s="277"/>
      <c r="L211" s="283"/>
      <c r="M211" s="284"/>
      <c r="N211" s="285"/>
      <c r="O211" s="285"/>
      <c r="P211" s="285"/>
      <c r="Q211" s="285"/>
      <c r="R211" s="285"/>
      <c r="S211" s="285"/>
      <c r="T211" s="28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87" t="s">
        <v>200</v>
      </c>
      <c r="AU211" s="287" t="s">
        <v>91</v>
      </c>
      <c r="AV211" s="13" t="s">
        <v>91</v>
      </c>
      <c r="AW211" s="13" t="s">
        <v>33</v>
      </c>
      <c r="AX211" s="13" t="s">
        <v>85</v>
      </c>
      <c r="AY211" s="287" t="s">
        <v>191</v>
      </c>
    </row>
    <row r="212" s="2" customFormat="1" ht="33" customHeight="1">
      <c r="A212" s="41"/>
      <c r="B212" s="42"/>
      <c r="C212" s="263" t="s">
        <v>283</v>
      </c>
      <c r="D212" s="263" t="s">
        <v>194</v>
      </c>
      <c r="E212" s="264" t="s">
        <v>678</v>
      </c>
      <c r="F212" s="265" t="s">
        <v>679</v>
      </c>
      <c r="G212" s="266" t="s">
        <v>197</v>
      </c>
      <c r="H212" s="267">
        <v>39.039000000000001</v>
      </c>
      <c r="I212" s="268"/>
      <c r="J212" s="269">
        <f>ROUND(I212*H212,2)</f>
        <v>0</v>
      </c>
      <c r="K212" s="270"/>
      <c r="L212" s="44"/>
      <c r="M212" s="271" t="s">
        <v>1</v>
      </c>
      <c r="N212" s="272" t="s">
        <v>44</v>
      </c>
      <c r="O212" s="100"/>
      <c r="P212" s="273">
        <f>O212*H212</f>
        <v>0</v>
      </c>
      <c r="Q212" s="273">
        <v>0</v>
      </c>
      <c r="R212" s="273">
        <f>Q212*H212</f>
        <v>0</v>
      </c>
      <c r="S212" s="273">
        <v>0.0040000000000000001</v>
      </c>
      <c r="T212" s="274">
        <f>S212*H212</f>
        <v>0.15615600000000002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5" t="s">
        <v>121</v>
      </c>
      <c r="AT212" s="275" t="s">
        <v>194</v>
      </c>
      <c r="AU212" s="275" t="s">
        <v>91</v>
      </c>
      <c r="AY212" s="18" t="s">
        <v>191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8" t="s">
        <v>91</v>
      </c>
      <c r="BK212" s="160">
        <f>ROUND(I212*H212,2)</f>
        <v>0</v>
      </c>
      <c r="BL212" s="18" t="s">
        <v>121</v>
      </c>
      <c r="BM212" s="275" t="s">
        <v>1280</v>
      </c>
    </row>
    <row r="213" s="16" customFormat="1">
      <c r="A213" s="16"/>
      <c r="B213" s="334"/>
      <c r="C213" s="335"/>
      <c r="D213" s="278" t="s">
        <v>200</v>
      </c>
      <c r="E213" s="336" t="s">
        <v>1</v>
      </c>
      <c r="F213" s="337" t="s">
        <v>1281</v>
      </c>
      <c r="G213" s="335"/>
      <c r="H213" s="336" t="s">
        <v>1</v>
      </c>
      <c r="I213" s="338"/>
      <c r="J213" s="335"/>
      <c r="K213" s="335"/>
      <c r="L213" s="339"/>
      <c r="M213" s="340"/>
      <c r="N213" s="341"/>
      <c r="O213" s="341"/>
      <c r="P213" s="341"/>
      <c r="Q213" s="341"/>
      <c r="R213" s="341"/>
      <c r="S213" s="341"/>
      <c r="T213" s="342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343" t="s">
        <v>200</v>
      </c>
      <c r="AU213" s="343" t="s">
        <v>91</v>
      </c>
      <c r="AV213" s="16" t="s">
        <v>85</v>
      </c>
      <c r="AW213" s="16" t="s">
        <v>33</v>
      </c>
      <c r="AX213" s="16" t="s">
        <v>78</v>
      </c>
      <c r="AY213" s="343" t="s">
        <v>191</v>
      </c>
    </row>
    <row r="214" s="13" customFormat="1">
      <c r="A214" s="13"/>
      <c r="B214" s="276"/>
      <c r="C214" s="277"/>
      <c r="D214" s="278" t="s">
        <v>200</v>
      </c>
      <c r="E214" s="279" t="s">
        <v>1</v>
      </c>
      <c r="F214" s="280" t="s">
        <v>1282</v>
      </c>
      <c r="G214" s="277"/>
      <c r="H214" s="281">
        <v>13.199999999999999</v>
      </c>
      <c r="I214" s="282"/>
      <c r="J214" s="277"/>
      <c r="K214" s="277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200</v>
      </c>
      <c r="AU214" s="287" t="s">
        <v>91</v>
      </c>
      <c r="AV214" s="13" t="s">
        <v>91</v>
      </c>
      <c r="AW214" s="13" t="s">
        <v>33</v>
      </c>
      <c r="AX214" s="13" t="s">
        <v>78</v>
      </c>
      <c r="AY214" s="287" t="s">
        <v>191</v>
      </c>
    </row>
    <row r="215" s="13" customFormat="1">
      <c r="A215" s="13"/>
      <c r="B215" s="276"/>
      <c r="C215" s="277"/>
      <c r="D215" s="278" t="s">
        <v>200</v>
      </c>
      <c r="E215" s="279" t="s">
        <v>1</v>
      </c>
      <c r="F215" s="280" t="s">
        <v>1283</v>
      </c>
      <c r="G215" s="277"/>
      <c r="H215" s="281">
        <v>23.98</v>
      </c>
      <c r="I215" s="282"/>
      <c r="J215" s="277"/>
      <c r="K215" s="277"/>
      <c r="L215" s="283"/>
      <c r="M215" s="284"/>
      <c r="N215" s="285"/>
      <c r="O215" s="285"/>
      <c r="P215" s="285"/>
      <c r="Q215" s="285"/>
      <c r="R215" s="285"/>
      <c r="S215" s="285"/>
      <c r="T215" s="2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7" t="s">
        <v>200</v>
      </c>
      <c r="AU215" s="287" t="s">
        <v>91</v>
      </c>
      <c r="AV215" s="13" t="s">
        <v>91</v>
      </c>
      <c r="AW215" s="13" t="s">
        <v>33</v>
      </c>
      <c r="AX215" s="13" t="s">
        <v>78</v>
      </c>
      <c r="AY215" s="287" t="s">
        <v>191</v>
      </c>
    </row>
    <row r="216" s="15" customFormat="1">
      <c r="A216" s="15"/>
      <c r="B216" s="299"/>
      <c r="C216" s="300"/>
      <c r="D216" s="278" t="s">
        <v>200</v>
      </c>
      <c r="E216" s="301" t="s">
        <v>1240</v>
      </c>
      <c r="F216" s="302" t="s">
        <v>214</v>
      </c>
      <c r="G216" s="300"/>
      <c r="H216" s="303">
        <v>37.18</v>
      </c>
      <c r="I216" s="304"/>
      <c r="J216" s="300"/>
      <c r="K216" s="300"/>
      <c r="L216" s="305"/>
      <c r="M216" s="306"/>
      <c r="N216" s="307"/>
      <c r="O216" s="307"/>
      <c r="P216" s="307"/>
      <c r="Q216" s="307"/>
      <c r="R216" s="307"/>
      <c r="S216" s="307"/>
      <c r="T216" s="30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309" t="s">
        <v>200</v>
      </c>
      <c r="AU216" s="309" t="s">
        <v>91</v>
      </c>
      <c r="AV216" s="15" t="s">
        <v>209</v>
      </c>
      <c r="AW216" s="15" t="s">
        <v>33</v>
      </c>
      <c r="AX216" s="15" t="s">
        <v>78</v>
      </c>
      <c r="AY216" s="309" t="s">
        <v>191</v>
      </c>
    </row>
    <row r="217" s="13" customFormat="1">
      <c r="A217" s="13"/>
      <c r="B217" s="276"/>
      <c r="C217" s="277"/>
      <c r="D217" s="278" t="s">
        <v>200</v>
      </c>
      <c r="E217" s="279" t="s">
        <v>1</v>
      </c>
      <c r="F217" s="280" t="s">
        <v>1284</v>
      </c>
      <c r="G217" s="277"/>
      <c r="H217" s="281">
        <v>1.859</v>
      </c>
      <c r="I217" s="282"/>
      <c r="J217" s="277"/>
      <c r="K217" s="277"/>
      <c r="L217" s="283"/>
      <c r="M217" s="284"/>
      <c r="N217" s="285"/>
      <c r="O217" s="285"/>
      <c r="P217" s="285"/>
      <c r="Q217" s="285"/>
      <c r="R217" s="285"/>
      <c r="S217" s="285"/>
      <c r="T217" s="28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7" t="s">
        <v>200</v>
      </c>
      <c r="AU217" s="287" t="s">
        <v>91</v>
      </c>
      <c r="AV217" s="13" t="s">
        <v>91</v>
      </c>
      <c r="AW217" s="13" t="s">
        <v>33</v>
      </c>
      <c r="AX217" s="13" t="s">
        <v>78</v>
      </c>
      <c r="AY217" s="287" t="s">
        <v>191</v>
      </c>
    </row>
    <row r="218" s="14" customFormat="1">
      <c r="A218" s="14"/>
      <c r="B218" s="288"/>
      <c r="C218" s="289"/>
      <c r="D218" s="278" t="s">
        <v>200</v>
      </c>
      <c r="E218" s="290" t="s">
        <v>568</v>
      </c>
      <c r="F218" s="291" t="s">
        <v>204</v>
      </c>
      <c r="G218" s="289"/>
      <c r="H218" s="292">
        <v>39.039000000000001</v>
      </c>
      <c r="I218" s="293"/>
      <c r="J218" s="289"/>
      <c r="K218" s="289"/>
      <c r="L218" s="294"/>
      <c r="M218" s="295"/>
      <c r="N218" s="296"/>
      <c r="O218" s="296"/>
      <c r="P218" s="296"/>
      <c r="Q218" s="296"/>
      <c r="R218" s="296"/>
      <c r="S218" s="296"/>
      <c r="T218" s="29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98" t="s">
        <v>200</v>
      </c>
      <c r="AU218" s="298" t="s">
        <v>91</v>
      </c>
      <c r="AV218" s="14" t="s">
        <v>121</v>
      </c>
      <c r="AW218" s="14" t="s">
        <v>33</v>
      </c>
      <c r="AX218" s="14" t="s">
        <v>85</v>
      </c>
      <c r="AY218" s="298" t="s">
        <v>191</v>
      </c>
    </row>
    <row r="219" s="2" customFormat="1" ht="37.8" customHeight="1">
      <c r="A219" s="41"/>
      <c r="B219" s="42"/>
      <c r="C219" s="263" t="s">
        <v>287</v>
      </c>
      <c r="D219" s="263" t="s">
        <v>194</v>
      </c>
      <c r="E219" s="264" t="s">
        <v>682</v>
      </c>
      <c r="F219" s="265" t="s">
        <v>683</v>
      </c>
      <c r="G219" s="266" t="s">
        <v>197</v>
      </c>
      <c r="H219" s="267">
        <v>40.530000000000001</v>
      </c>
      <c r="I219" s="268"/>
      <c r="J219" s="269">
        <f>ROUND(I219*H219,2)</f>
        <v>0</v>
      </c>
      <c r="K219" s="270"/>
      <c r="L219" s="44"/>
      <c r="M219" s="271" t="s">
        <v>1</v>
      </c>
      <c r="N219" s="272" t="s">
        <v>44</v>
      </c>
      <c r="O219" s="100"/>
      <c r="P219" s="273">
        <f>O219*H219</f>
        <v>0</v>
      </c>
      <c r="Q219" s="273">
        <v>0</v>
      </c>
      <c r="R219" s="273">
        <f>Q219*H219</f>
        <v>0</v>
      </c>
      <c r="S219" s="273">
        <v>0.068000000000000005</v>
      </c>
      <c r="T219" s="274">
        <f>S219*H219</f>
        <v>2.7560400000000005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5" t="s">
        <v>121</v>
      </c>
      <c r="AT219" s="275" t="s">
        <v>194</v>
      </c>
      <c r="AU219" s="275" t="s">
        <v>91</v>
      </c>
      <c r="AY219" s="18" t="s">
        <v>191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8" t="s">
        <v>91</v>
      </c>
      <c r="BK219" s="160">
        <f>ROUND(I219*H219,2)</f>
        <v>0</v>
      </c>
      <c r="BL219" s="18" t="s">
        <v>121</v>
      </c>
      <c r="BM219" s="275" t="s">
        <v>1285</v>
      </c>
    </row>
    <row r="220" s="13" customFormat="1">
      <c r="A220" s="13"/>
      <c r="B220" s="276"/>
      <c r="C220" s="277"/>
      <c r="D220" s="278" t="s">
        <v>200</v>
      </c>
      <c r="E220" s="279" t="s">
        <v>1</v>
      </c>
      <c r="F220" s="280" t="s">
        <v>1286</v>
      </c>
      <c r="G220" s="277"/>
      <c r="H220" s="281">
        <v>9.1999999999999993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200</v>
      </c>
      <c r="AU220" s="287" t="s">
        <v>91</v>
      </c>
      <c r="AV220" s="13" t="s">
        <v>91</v>
      </c>
      <c r="AW220" s="13" t="s">
        <v>33</v>
      </c>
      <c r="AX220" s="13" t="s">
        <v>78</v>
      </c>
      <c r="AY220" s="287" t="s">
        <v>191</v>
      </c>
    </row>
    <row r="221" s="13" customFormat="1">
      <c r="A221" s="13"/>
      <c r="B221" s="276"/>
      <c r="C221" s="277"/>
      <c r="D221" s="278" t="s">
        <v>200</v>
      </c>
      <c r="E221" s="279" t="s">
        <v>1</v>
      </c>
      <c r="F221" s="280" t="s">
        <v>1287</v>
      </c>
      <c r="G221" s="277"/>
      <c r="H221" s="281">
        <v>29.399999999999999</v>
      </c>
      <c r="I221" s="282"/>
      <c r="J221" s="277"/>
      <c r="K221" s="277"/>
      <c r="L221" s="283"/>
      <c r="M221" s="284"/>
      <c r="N221" s="285"/>
      <c r="O221" s="285"/>
      <c r="P221" s="285"/>
      <c r="Q221" s="285"/>
      <c r="R221" s="285"/>
      <c r="S221" s="285"/>
      <c r="T221" s="28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7" t="s">
        <v>200</v>
      </c>
      <c r="AU221" s="287" t="s">
        <v>91</v>
      </c>
      <c r="AV221" s="13" t="s">
        <v>91</v>
      </c>
      <c r="AW221" s="13" t="s">
        <v>33</v>
      </c>
      <c r="AX221" s="13" t="s">
        <v>78</v>
      </c>
      <c r="AY221" s="287" t="s">
        <v>191</v>
      </c>
    </row>
    <row r="222" s="15" customFormat="1">
      <c r="A222" s="15"/>
      <c r="B222" s="299"/>
      <c r="C222" s="300"/>
      <c r="D222" s="278" t="s">
        <v>200</v>
      </c>
      <c r="E222" s="301" t="s">
        <v>579</v>
      </c>
      <c r="F222" s="302" t="s">
        <v>214</v>
      </c>
      <c r="G222" s="300"/>
      <c r="H222" s="303">
        <v>38.600000000000001</v>
      </c>
      <c r="I222" s="304"/>
      <c r="J222" s="300"/>
      <c r="K222" s="300"/>
      <c r="L222" s="305"/>
      <c r="M222" s="306"/>
      <c r="N222" s="307"/>
      <c r="O222" s="307"/>
      <c r="P222" s="307"/>
      <c r="Q222" s="307"/>
      <c r="R222" s="307"/>
      <c r="S222" s="307"/>
      <c r="T222" s="30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309" t="s">
        <v>200</v>
      </c>
      <c r="AU222" s="309" t="s">
        <v>91</v>
      </c>
      <c r="AV222" s="15" t="s">
        <v>209</v>
      </c>
      <c r="AW222" s="15" t="s">
        <v>33</v>
      </c>
      <c r="AX222" s="15" t="s">
        <v>78</v>
      </c>
      <c r="AY222" s="309" t="s">
        <v>191</v>
      </c>
    </row>
    <row r="223" s="13" customFormat="1">
      <c r="A223" s="13"/>
      <c r="B223" s="276"/>
      <c r="C223" s="277"/>
      <c r="D223" s="278" t="s">
        <v>200</v>
      </c>
      <c r="E223" s="279" t="s">
        <v>1</v>
      </c>
      <c r="F223" s="280" t="s">
        <v>686</v>
      </c>
      <c r="G223" s="277"/>
      <c r="H223" s="281">
        <v>1.9299999999999999</v>
      </c>
      <c r="I223" s="282"/>
      <c r="J223" s="277"/>
      <c r="K223" s="277"/>
      <c r="L223" s="283"/>
      <c r="M223" s="284"/>
      <c r="N223" s="285"/>
      <c r="O223" s="285"/>
      <c r="P223" s="285"/>
      <c r="Q223" s="285"/>
      <c r="R223" s="285"/>
      <c r="S223" s="285"/>
      <c r="T223" s="28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87" t="s">
        <v>200</v>
      </c>
      <c r="AU223" s="287" t="s">
        <v>91</v>
      </c>
      <c r="AV223" s="13" t="s">
        <v>91</v>
      </c>
      <c r="AW223" s="13" t="s">
        <v>33</v>
      </c>
      <c r="AX223" s="13" t="s">
        <v>78</v>
      </c>
      <c r="AY223" s="287" t="s">
        <v>191</v>
      </c>
    </row>
    <row r="224" s="14" customFormat="1">
      <c r="A224" s="14"/>
      <c r="B224" s="288"/>
      <c r="C224" s="289"/>
      <c r="D224" s="278" t="s">
        <v>200</v>
      </c>
      <c r="E224" s="290" t="s">
        <v>687</v>
      </c>
      <c r="F224" s="291" t="s">
        <v>204</v>
      </c>
      <c r="G224" s="289"/>
      <c r="H224" s="292">
        <v>40.530000000000001</v>
      </c>
      <c r="I224" s="293"/>
      <c r="J224" s="289"/>
      <c r="K224" s="289"/>
      <c r="L224" s="294"/>
      <c r="M224" s="295"/>
      <c r="N224" s="296"/>
      <c r="O224" s="296"/>
      <c r="P224" s="296"/>
      <c r="Q224" s="296"/>
      <c r="R224" s="296"/>
      <c r="S224" s="296"/>
      <c r="T224" s="29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98" t="s">
        <v>200</v>
      </c>
      <c r="AU224" s="298" t="s">
        <v>91</v>
      </c>
      <c r="AV224" s="14" t="s">
        <v>121</v>
      </c>
      <c r="AW224" s="14" t="s">
        <v>33</v>
      </c>
      <c r="AX224" s="14" t="s">
        <v>85</v>
      </c>
      <c r="AY224" s="298" t="s">
        <v>191</v>
      </c>
    </row>
    <row r="225" s="2" customFormat="1" ht="21.75" customHeight="1">
      <c r="A225" s="41"/>
      <c r="B225" s="42"/>
      <c r="C225" s="263" t="s">
        <v>291</v>
      </c>
      <c r="D225" s="263" t="s">
        <v>194</v>
      </c>
      <c r="E225" s="264" t="s">
        <v>236</v>
      </c>
      <c r="F225" s="265" t="s">
        <v>237</v>
      </c>
      <c r="G225" s="266" t="s">
        <v>238</v>
      </c>
      <c r="H225" s="267">
        <v>4.8250000000000002</v>
      </c>
      <c r="I225" s="268"/>
      <c r="J225" s="269">
        <f>ROUND(I225*H225,2)</f>
        <v>0</v>
      </c>
      <c r="K225" s="270"/>
      <c r="L225" s="44"/>
      <c r="M225" s="271" t="s">
        <v>1</v>
      </c>
      <c r="N225" s="272" t="s">
        <v>44</v>
      </c>
      <c r="O225" s="100"/>
      <c r="P225" s="273">
        <f>O225*H225</f>
        <v>0</v>
      </c>
      <c r="Q225" s="273">
        <v>0</v>
      </c>
      <c r="R225" s="273">
        <f>Q225*H225</f>
        <v>0</v>
      </c>
      <c r="S225" s="273">
        <v>0</v>
      </c>
      <c r="T225" s="274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5" t="s">
        <v>121</v>
      </c>
      <c r="AT225" s="275" t="s">
        <v>194</v>
      </c>
      <c r="AU225" s="275" t="s">
        <v>91</v>
      </c>
      <c r="AY225" s="18" t="s">
        <v>191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8" t="s">
        <v>91</v>
      </c>
      <c r="BK225" s="160">
        <f>ROUND(I225*H225,2)</f>
        <v>0</v>
      </c>
      <c r="BL225" s="18" t="s">
        <v>121</v>
      </c>
      <c r="BM225" s="275" t="s">
        <v>1288</v>
      </c>
    </row>
    <row r="226" s="2" customFormat="1" ht="16.5" customHeight="1">
      <c r="A226" s="41"/>
      <c r="B226" s="42"/>
      <c r="C226" s="263" t="s">
        <v>297</v>
      </c>
      <c r="D226" s="263" t="s">
        <v>194</v>
      </c>
      <c r="E226" s="264" t="s">
        <v>692</v>
      </c>
      <c r="F226" s="265" t="s">
        <v>693</v>
      </c>
      <c r="G226" s="266" t="s">
        <v>231</v>
      </c>
      <c r="H226" s="267">
        <v>1</v>
      </c>
      <c r="I226" s="268"/>
      <c r="J226" s="269">
        <f>ROUND(I226*H226,2)</f>
        <v>0</v>
      </c>
      <c r="K226" s="270"/>
      <c r="L226" s="44"/>
      <c r="M226" s="271" t="s">
        <v>1</v>
      </c>
      <c r="N226" s="272" t="s">
        <v>44</v>
      </c>
      <c r="O226" s="100"/>
      <c r="P226" s="273">
        <f>O226*H226</f>
        <v>0</v>
      </c>
      <c r="Q226" s="273">
        <v>0.0015808</v>
      </c>
      <c r="R226" s="273">
        <f>Q226*H226</f>
        <v>0.0015808</v>
      </c>
      <c r="S226" s="273">
        <v>0</v>
      </c>
      <c r="T226" s="274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5" t="s">
        <v>121</v>
      </c>
      <c r="AT226" s="275" t="s">
        <v>194</v>
      </c>
      <c r="AU226" s="275" t="s">
        <v>91</v>
      </c>
      <c r="AY226" s="18" t="s">
        <v>191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8" t="s">
        <v>91</v>
      </c>
      <c r="BK226" s="160">
        <f>ROUND(I226*H226,2)</f>
        <v>0</v>
      </c>
      <c r="BL226" s="18" t="s">
        <v>121</v>
      </c>
      <c r="BM226" s="275" t="s">
        <v>1289</v>
      </c>
    </row>
    <row r="227" s="2" customFormat="1" ht="24.15" customHeight="1">
      <c r="A227" s="41"/>
      <c r="B227" s="42"/>
      <c r="C227" s="263" t="s">
        <v>301</v>
      </c>
      <c r="D227" s="263" t="s">
        <v>194</v>
      </c>
      <c r="E227" s="264" t="s">
        <v>695</v>
      </c>
      <c r="F227" s="265" t="s">
        <v>696</v>
      </c>
      <c r="G227" s="266" t="s">
        <v>393</v>
      </c>
      <c r="H227" s="267">
        <v>6</v>
      </c>
      <c r="I227" s="268"/>
      <c r="J227" s="269">
        <f>ROUND(I227*H227,2)</f>
        <v>0</v>
      </c>
      <c r="K227" s="270"/>
      <c r="L227" s="44"/>
      <c r="M227" s="271" t="s">
        <v>1</v>
      </c>
      <c r="N227" s="272" t="s">
        <v>44</v>
      </c>
      <c r="O227" s="100"/>
      <c r="P227" s="273">
        <f>O227*H227</f>
        <v>0</v>
      </c>
      <c r="Q227" s="273">
        <v>0.00013857999999999999</v>
      </c>
      <c r="R227" s="273">
        <f>Q227*H227</f>
        <v>0.00083147999999999989</v>
      </c>
      <c r="S227" s="273">
        <v>0</v>
      </c>
      <c r="T227" s="274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5" t="s">
        <v>121</v>
      </c>
      <c r="AT227" s="275" t="s">
        <v>194</v>
      </c>
      <c r="AU227" s="275" t="s">
        <v>91</v>
      </c>
      <c r="AY227" s="18" t="s">
        <v>191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8" t="s">
        <v>91</v>
      </c>
      <c r="BK227" s="160">
        <f>ROUND(I227*H227,2)</f>
        <v>0</v>
      </c>
      <c r="BL227" s="18" t="s">
        <v>121</v>
      </c>
      <c r="BM227" s="275" t="s">
        <v>1290</v>
      </c>
    </row>
    <row r="228" s="2" customFormat="1" ht="21.75" customHeight="1">
      <c r="A228" s="41"/>
      <c r="B228" s="42"/>
      <c r="C228" s="263" t="s">
        <v>7</v>
      </c>
      <c r="D228" s="263" t="s">
        <v>194</v>
      </c>
      <c r="E228" s="264" t="s">
        <v>698</v>
      </c>
      <c r="F228" s="265" t="s">
        <v>699</v>
      </c>
      <c r="G228" s="266" t="s">
        <v>393</v>
      </c>
      <c r="H228" s="267">
        <v>6</v>
      </c>
      <c r="I228" s="268"/>
      <c r="J228" s="269">
        <f>ROUND(I228*H228,2)</f>
        <v>0</v>
      </c>
      <c r="K228" s="270"/>
      <c r="L228" s="44"/>
      <c r="M228" s="271" t="s">
        <v>1</v>
      </c>
      <c r="N228" s="272" t="s">
        <v>44</v>
      </c>
      <c r="O228" s="100"/>
      <c r="P228" s="273">
        <f>O228*H228</f>
        <v>0</v>
      </c>
      <c r="Q228" s="273">
        <v>0</v>
      </c>
      <c r="R228" s="273">
        <f>Q228*H228</f>
        <v>0</v>
      </c>
      <c r="S228" s="273">
        <v>0</v>
      </c>
      <c r="T228" s="274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75" t="s">
        <v>121</v>
      </c>
      <c r="AT228" s="275" t="s">
        <v>194</v>
      </c>
      <c r="AU228" s="275" t="s">
        <v>91</v>
      </c>
      <c r="AY228" s="18" t="s">
        <v>191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8" t="s">
        <v>91</v>
      </c>
      <c r="BK228" s="160">
        <f>ROUND(I228*H228,2)</f>
        <v>0</v>
      </c>
      <c r="BL228" s="18" t="s">
        <v>121</v>
      </c>
      <c r="BM228" s="275" t="s">
        <v>1291</v>
      </c>
    </row>
    <row r="229" s="2" customFormat="1" ht="21.75" customHeight="1">
      <c r="A229" s="41"/>
      <c r="B229" s="42"/>
      <c r="C229" s="263" t="s">
        <v>311</v>
      </c>
      <c r="D229" s="263" t="s">
        <v>194</v>
      </c>
      <c r="E229" s="264" t="s">
        <v>240</v>
      </c>
      <c r="F229" s="265" t="s">
        <v>241</v>
      </c>
      <c r="G229" s="266" t="s">
        <v>238</v>
      </c>
      <c r="H229" s="267">
        <v>4.8250000000000002</v>
      </c>
      <c r="I229" s="268"/>
      <c r="J229" s="269">
        <f>ROUND(I229*H229,2)</f>
        <v>0</v>
      </c>
      <c r="K229" s="270"/>
      <c r="L229" s="44"/>
      <c r="M229" s="271" t="s">
        <v>1</v>
      </c>
      <c r="N229" s="272" t="s">
        <v>44</v>
      </c>
      <c r="O229" s="100"/>
      <c r="P229" s="273">
        <f>O229*H229</f>
        <v>0</v>
      </c>
      <c r="Q229" s="273">
        <v>0</v>
      </c>
      <c r="R229" s="273">
        <f>Q229*H229</f>
        <v>0</v>
      </c>
      <c r="S229" s="273">
        <v>0</v>
      </c>
      <c r="T229" s="274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5" t="s">
        <v>121</v>
      </c>
      <c r="AT229" s="275" t="s">
        <v>194</v>
      </c>
      <c r="AU229" s="275" t="s">
        <v>91</v>
      </c>
      <c r="AY229" s="18" t="s">
        <v>191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8" t="s">
        <v>91</v>
      </c>
      <c r="BK229" s="160">
        <f>ROUND(I229*H229,2)</f>
        <v>0</v>
      </c>
      <c r="BL229" s="18" t="s">
        <v>121</v>
      </c>
      <c r="BM229" s="275" t="s">
        <v>1292</v>
      </c>
    </row>
    <row r="230" s="2" customFormat="1" ht="24.15" customHeight="1">
      <c r="A230" s="41"/>
      <c r="B230" s="42"/>
      <c r="C230" s="263" t="s">
        <v>315</v>
      </c>
      <c r="D230" s="263" t="s">
        <v>194</v>
      </c>
      <c r="E230" s="264" t="s">
        <v>244</v>
      </c>
      <c r="F230" s="265" t="s">
        <v>245</v>
      </c>
      <c r="G230" s="266" t="s">
        <v>238</v>
      </c>
      <c r="H230" s="267">
        <v>91.674999999999997</v>
      </c>
      <c r="I230" s="268"/>
      <c r="J230" s="269">
        <f>ROUND(I230*H230,2)</f>
        <v>0</v>
      </c>
      <c r="K230" s="270"/>
      <c r="L230" s="44"/>
      <c r="M230" s="271" t="s">
        <v>1</v>
      </c>
      <c r="N230" s="272" t="s">
        <v>44</v>
      </c>
      <c r="O230" s="100"/>
      <c r="P230" s="273">
        <f>O230*H230</f>
        <v>0</v>
      </c>
      <c r="Q230" s="273">
        <v>0</v>
      </c>
      <c r="R230" s="273">
        <f>Q230*H230</f>
        <v>0</v>
      </c>
      <c r="S230" s="273">
        <v>0</v>
      </c>
      <c r="T230" s="274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5" t="s">
        <v>121</v>
      </c>
      <c r="AT230" s="275" t="s">
        <v>194</v>
      </c>
      <c r="AU230" s="275" t="s">
        <v>91</v>
      </c>
      <c r="AY230" s="18" t="s">
        <v>191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8" t="s">
        <v>91</v>
      </c>
      <c r="BK230" s="160">
        <f>ROUND(I230*H230,2)</f>
        <v>0</v>
      </c>
      <c r="BL230" s="18" t="s">
        <v>121</v>
      </c>
      <c r="BM230" s="275" t="s">
        <v>1293</v>
      </c>
    </row>
    <row r="231" s="13" customFormat="1">
      <c r="A231" s="13"/>
      <c r="B231" s="276"/>
      <c r="C231" s="277"/>
      <c r="D231" s="278" t="s">
        <v>200</v>
      </c>
      <c r="E231" s="277"/>
      <c r="F231" s="280" t="s">
        <v>1294</v>
      </c>
      <c r="G231" s="277"/>
      <c r="H231" s="281">
        <v>91.674999999999997</v>
      </c>
      <c r="I231" s="282"/>
      <c r="J231" s="277"/>
      <c r="K231" s="277"/>
      <c r="L231" s="283"/>
      <c r="M231" s="284"/>
      <c r="N231" s="285"/>
      <c r="O231" s="285"/>
      <c r="P231" s="285"/>
      <c r="Q231" s="285"/>
      <c r="R231" s="285"/>
      <c r="S231" s="285"/>
      <c r="T231" s="28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7" t="s">
        <v>200</v>
      </c>
      <c r="AU231" s="287" t="s">
        <v>91</v>
      </c>
      <c r="AV231" s="13" t="s">
        <v>91</v>
      </c>
      <c r="AW231" s="13" t="s">
        <v>4</v>
      </c>
      <c r="AX231" s="13" t="s">
        <v>85</v>
      </c>
      <c r="AY231" s="287" t="s">
        <v>191</v>
      </c>
    </row>
    <row r="232" s="2" customFormat="1" ht="24.15" customHeight="1">
      <c r="A232" s="41"/>
      <c r="B232" s="42"/>
      <c r="C232" s="263" t="s">
        <v>319</v>
      </c>
      <c r="D232" s="263" t="s">
        <v>194</v>
      </c>
      <c r="E232" s="264" t="s">
        <v>249</v>
      </c>
      <c r="F232" s="265" t="s">
        <v>250</v>
      </c>
      <c r="G232" s="266" t="s">
        <v>238</v>
      </c>
      <c r="H232" s="267">
        <v>4.8250000000000002</v>
      </c>
      <c r="I232" s="268"/>
      <c r="J232" s="269">
        <f>ROUND(I232*H232,2)</f>
        <v>0</v>
      </c>
      <c r="K232" s="270"/>
      <c r="L232" s="44"/>
      <c r="M232" s="271" t="s">
        <v>1</v>
      </c>
      <c r="N232" s="272" t="s">
        <v>44</v>
      </c>
      <c r="O232" s="100"/>
      <c r="P232" s="273">
        <f>O232*H232</f>
        <v>0</v>
      </c>
      <c r="Q232" s="273">
        <v>0</v>
      </c>
      <c r="R232" s="273">
        <f>Q232*H232</f>
        <v>0</v>
      </c>
      <c r="S232" s="273">
        <v>0</v>
      </c>
      <c r="T232" s="274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5" t="s">
        <v>121</v>
      </c>
      <c r="AT232" s="275" t="s">
        <v>194</v>
      </c>
      <c r="AU232" s="275" t="s">
        <v>91</v>
      </c>
      <c r="AY232" s="18" t="s">
        <v>191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8" t="s">
        <v>91</v>
      </c>
      <c r="BK232" s="160">
        <f>ROUND(I232*H232,2)</f>
        <v>0</v>
      </c>
      <c r="BL232" s="18" t="s">
        <v>121</v>
      </c>
      <c r="BM232" s="275" t="s">
        <v>1295</v>
      </c>
    </row>
    <row r="233" s="2" customFormat="1" ht="24.15" customHeight="1">
      <c r="A233" s="41"/>
      <c r="B233" s="42"/>
      <c r="C233" s="263" t="s">
        <v>325</v>
      </c>
      <c r="D233" s="263" t="s">
        <v>194</v>
      </c>
      <c r="E233" s="264" t="s">
        <v>253</v>
      </c>
      <c r="F233" s="265" t="s">
        <v>254</v>
      </c>
      <c r="G233" s="266" t="s">
        <v>238</v>
      </c>
      <c r="H233" s="267">
        <v>19.300000000000001</v>
      </c>
      <c r="I233" s="268"/>
      <c r="J233" s="269">
        <f>ROUND(I233*H233,2)</f>
        <v>0</v>
      </c>
      <c r="K233" s="270"/>
      <c r="L233" s="44"/>
      <c r="M233" s="271" t="s">
        <v>1</v>
      </c>
      <c r="N233" s="272" t="s">
        <v>44</v>
      </c>
      <c r="O233" s="100"/>
      <c r="P233" s="273">
        <f>O233*H233</f>
        <v>0</v>
      </c>
      <c r="Q233" s="273">
        <v>0</v>
      </c>
      <c r="R233" s="273">
        <f>Q233*H233</f>
        <v>0</v>
      </c>
      <c r="S233" s="273">
        <v>0</v>
      </c>
      <c r="T233" s="274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75" t="s">
        <v>121</v>
      </c>
      <c r="AT233" s="275" t="s">
        <v>194</v>
      </c>
      <c r="AU233" s="275" t="s">
        <v>91</v>
      </c>
      <c r="AY233" s="18" t="s">
        <v>191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8" t="s">
        <v>91</v>
      </c>
      <c r="BK233" s="160">
        <f>ROUND(I233*H233,2)</f>
        <v>0</v>
      </c>
      <c r="BL233" s="18" t="s">
        <v>121</v>
      </c>
      <c r="BM233" s="275" t="s">
        <v>1296</v>
      </c>
    </row>
    <row r="234" s="13" customFormat="1">
      <c r="A234" s="13"/>
      <c r="B234" s="276"/>
      <c r="C234" s="277"/>
      <c r="D234" s="278" t="s">
        <v>200</v>
      </c>
      <c r="E234" s="277"/>
      <c r="F234" s="280" t="s">
        <v>1297</v>
      </c>
      <c r="G234" s="277"/>
      <c r="H234" s="281">
        <v>19.300000000000001</v>
      </c>
      <c r="I234" s="282"/>
      <c r="J234" s="277"/>
      <c r="K234" s="277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200</v>
      </c>
      <c r="AU234" s="287" t="s">
        <v>91</v>
      </c>
      <c r="AV234" s="13" t="s">
        <v>91</v>
      </c>
      <c r="AW234" s="13" t="s">
        <v>4</v>
      </c>
      <c r="AX234" s="13" t="s">
        <v>85</v>
      </c>
      <c r="AY234" s="287" t="s">
        <v>191</v>
      </c>
    </row>
    <row r="235" s="2" customFormat="1" ht="24.15" customHeight="1">
      <c r="A235" s="41"/>
      <c r="B235" s="42"/>
      <c r="C235" s="263" t="s">
        <v>330</v>
      </c>
      <c r="D235" s="263" t="s">
        <v>194</v>
      </c>
      <c r="E235" s="264" t="s">
        <v>258</v>
      </c>
      <c r="F235" s="265" t="s">
        <v>259</v>
      </c>
      <c r="G235" s="266" t="s">
        <v>238</v>
      </c>
      <c r="H235" s="267">
        <v>4.8250000000000002</v>
      </c>
      <c r="I235" s="268"/>
      <c r="J235" s="269">
        <f>ROUND(I235*H235,2)</f>
        <v>0</v>
      </c>
      <c r="K235" s="270"/>
      <c r="L235" s="44"/>
      <c r="M235" s="271" t="s">
        <v>1</v>
      </c>
      <c r="N235" s="272" t="s">
        <v>44</v>
      </c>
      <c r="O235" s="100"/>
      <c r="P235" s="273">
        <f>O235*H235</f>
        <v>0</v>
      </c>
      <c r="Q235" s="273">
        <v>0</v>
      </c>
      <c r="R235" s="273">
        <f>Q235*H235</f>
        <v>0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121</v>
      </c>
      <c r="AT235" s="275" t="s">
        <v>194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121</v>
      </c>
      <c r="BM235" s="275" t="s">
        <v>1298</v>
      </c>
    </row>
    <row r="236" s="2" customFormat="1" ht="24.15" customHeight="1">
      <c r="A236" s="41"/>
      <c r="B236" s="42"/>
      <c r="C236" s="263" t="s">
        <v>336</v>
      </c>
      <c r="D236" s="263" t="s">
        <v>194</v>
      </c>
      <c r="E236" s="264" t="s">
        <v>262</v>
      </c>
      <c r="F236" s="265" t="s">
        <v>263</v>
      </c>
      <c r="G236" s="266" t="s">
        <v>238</v>
      </c>
      <c r="H236" s="267">
        <v>4.8250000000000002</v>
      </c>
      <c r="I236" s="268"/>
      <c r="J236" s="269">
        <f>ROUND(I236*H236,2)</f>
        <v>0</v>
      </c>
      <c r="K236" s="270"/>
      <c r="L236" s="44"/>
      <c r="M236" s="271" t="s">
        <v>1</v>
      </c>
      <c r="N236" s="272" t="s">
        <v>44</v>
      </c>
      <c r="O236" s="100"/>
      <c r="P236" s="273">
        <f>O236*H236</f>
        <v>0</v>
      </c>
      <c r="Q236" s="273">
        <v>0</v>
      </c>
      <c r="R236" s="273">
        <f>Q236*H236</f>
        <v>0</v>
      </c>
      <c r="S236" s="273">
        <v>0</v>
      </c>
      <c r="T236" s="274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5" t="s">
        <v>121</v>
      </c>
      <c r="AT236" s="275" t="s">
        <v>194</v>
      </c>
      <c r="AU236" s="275" t="s">
        <v>91</v>
      </c>
      <c r="AY236" s="18" t="s">
        <v>191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8" t="s">
        <v>91</v>
      </c>
      <c r="BK236" s="160">
        <f>ROUND(I236*H236,2)</f>
        <v>0</v>
      </c>
      <c r="BL236" s="18" t="s">
        <v>121</v>
      </c>
      <c r="BM236" s="275" t="s">
        <v>1299</v>
      </c>
    </row>
    <row r="237" s="2" customFormat="1" ht="24.15" customHeight="1">
      <c r="A237" s="41"/>
      <c r="B237" s="42"/>
      <c r="C237" s="263" t="s">
        <v>340</v>
      </c>
      <c r="D237" s="263" t="s">
        <v>194</v>
      </c>
      <c r="E237" s="264" t="s">
        <v>266</v>
      </c>
      <c r="F237" s="265" t="s">
        <v>267</v>
      </c>
      <c r="G237" s="266" t="s">
        <v>238</v>
      </c>
      <c r="H237" s="267">
        <v>4.8250000000000002</v>
      </c>
      <c r="I237" s="268"/>
      <c r="J237" s="269">
        <f>ROUND(I237*H237,2)</f>
        <v>0</v>
      </c>
      <c r="K237" s="270"/>
      <c r="L237" s="44"/>
      <c r="M237" s="271" t="s">
        <v>1</v>
      </c>
      <c r="N237" s="272" t="s">
        <v>44</v>
      </c>
      <c r="O237" s="100"/>
      <c r="P237" s="273">
        <f>O237*H237</f>
        <v>0</v>
      </c>
      <c r="Q237" s="273">
        <v>0</v>
      </c>
      <c r="R237" s="273">
        <f>Q237*H237</f>
        <v>0</v>
      </c>
      <c r="S237" s="273">
        <v>0</v>
      </c>
      <c r="T237" s="27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5" t="s">
        <v>121</v>
      </c>
      <c r="AT237" s="275" t="s">
        <v>194</v>
      </c>
      <c r="AU237" s="275" t="s">
        <v>91</v>
      </c>
      <c r="AY237" s="18" t="s">
        <v>191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8" t="s">
        <v>91</v>
      </c>
      <c r="BK237" s="160">
        <f>ROUND(I237*H237,2)</f>
        <v>0</v>
      </c>
      <c r="BL237" s="18" t="s">
        <v>121</v>
      </c>
      <c r="BM237" s="275" t="s">
        <v>1300</v>
      </c>
    </row>
    <row r="238" s="12" customFormat="1" ht="22.8" customHeight="1">
      <c r="A238" s="12"/>
      <c r="B238" s="248"/>
      <c r="C238" s="249"/>
      <c r="D238" s="250" t="s">
        <v>77</v>
      </c>
      <c r="E238" s="261" t="s">
        <v>269</v>
      </c>
      <c r="F238" s="261" t="s">
        <v>270</v>
      </c>
      <c r="G238" s="249"/>
      <c r="H238" s="249"/>
      <c r="I238" s="252"/>
      <c r="J238" s="262">
        <f>BK238</f>
        <v>0</v>
      </c>
      <c r="K238" s="249"/>
      <c r="L238" s="253"/>
      <c r="M238" s="254"/>
      <c r="N238" s="255"/>
      <c r="O238" s="255"/>
      <c r="P238" s="256">
        <f>P239</f>
        <v>0</v>
      </c>
      <c r="Q238" s="255"/>
      <c r="R238" s="256">
        <f>R239</f>
        <v>0</v>
      </c>
      <c r="S238" s="255"/>
      <c r="T238" s="257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58" t="s">
        <v>85</v>
      </c>
      <c r="AT238" s="259" t="s">
        <v>77</v>
      </c>
      <c r="AU238" s="259" t="s">
        <v>85</v>
      </c>
      <c r="AY238" s="258" t="s">
        <v>191</v>
      </c>
      <c r="BK238" s="260">
        <f>BK239</f>
        <v>0</v>
      </c>
    </row>
    <row r="239" s="2" customFormat="1" ht="24.15" customHeight="1">
      <c r="A239" s="41"/>
      <c r="B239" s="42"/>
      <c r="C239" s="263" t="s">
        <v>345</v>
      </c>
      <c r="D239" s="263" t="s">
        <v>194</v>
      </c>
      <c r="E239" s="264" t="s">
        <v>272</v>
      </c>
      <c r="F239" s="265" t="s">
        <v>273</v>
      </c>
      <c r="G239" s="266" t="s">
        <v>238</v>
      </c>
      <c r="H239" s="267">
        <v>2.883</v>
      </c>
      <c r="I239" s="268"/>
      <c r="J239" s="269">
        <f>ROUND(I239*H239,2)</f>
        <v>0</v>
      </c>
      <c r="K239" s="270"/>
      <c r="L239" s="44"/>
      <c r="M239" s="271" t="s">
        <v>1</v>
      </c>
      <c r="N239" s="272" t="s">
        <v>44</v>
      </c>
      <c r="O239" s="100"/>
      <c r="P239" s="273">
        <f>O239*H239</f>
        <v>0</v>
      </c>
      <c r="Q239" s="273">
        <v>0</v>
      </c>
      <c r="R239" s="273">
        <f>Q239*H239</f>
        <v>0</v>
      </c>
      <c r="S239" s="273">
        <v>0</v>
      </c>
      <c r="T239" s="274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75" t="s">
        <v>121</v>
      </c>
      <c r="AT239" s="275" t="s">
        <v>194</v>
      </c>
      <c r="AU239" s="275" t="s">
        <v>91</v>
      </c>
      <c r="AY239" s="18" t="s">
        <v>191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8" t="s">
        <v>91</v>
      </c>
      <c r="BK239" s="160">
        <f>ROUND(I239*H239,2)</f>
        <v>0</v>
      </c>
      <c r="BL239" s="18" t="s">
        <v>121</v>
      </c>
      <c r="BM239" s="275" t="s">
        <v>1301</v>
      </c>
    </row>
    <row r="240" s="12" customFormat="1" ht="25.92" customHeight="1">
      <c r="A240" s="12"/>
      <c r="B240" s="248"/>
      <c r="C240" s="249"/>
      <c r="D240" s="250" t="s">
        <v>77</v>
      </c>
      <c r="E240" s="251" t="s">
        <v>275</v>
      </c>
      <c r="F240" s="251" t="s">
        <v>276</v>
      </c>
      <c r="G240" s="249"/>
      <c r="H240" s="249"/>
      <c r="I240" s="252"/>
      <c r="J240" s="227">
        <f>BK240</f>
        <v>0</v>
      </c>
      <c r="K240" s="249"/>
      <c r="L240" s="253"/>
      <c r="M240" s="254"/>
      <c r="N240" s="255"/>
      <c r="O240" s="255"/>
      <c r="P240" s="256">
        <f>P241+P254+P273+P283+P347+P352+P362+P367+P379+P392+P413+P423+P430+P437</f>
        <v>0</v>
      </c>
      <c r="Q240" s="255"/>
      <c r="R240" s="256">
        <f>R241+R254+R273+R283+R347+R352+R362+R367+R379+R392+R413+R423+R430+R437</f>
        <v>1.8448513207999999</v>
      </c>
      <c r="S240" s="255"/>
      <c r="T240" s="257">
        <f>T241+T254+T273+T283+T347+T352+T362+T367+T379+T392+T413+T423+T430+T437</f>
        <v>0.50113540000000001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58" t="s">
        <v>91</v>
      </c>
      <c r="AT240" s="259" t="s">
        <v>77</v>
      </c>
      <c r="AU240" s="259" t="s">
        <v>78</v>
      </c>
      <c r="AY240" s="258" t="s">
        <v>191</v>
      </c>
      <c r="BK240" s="260">
        <f>BK241+BK254+BK273+BK283+BK347+BK352+BK362+BK367+BK379+BK392+BK413+BK423+BK430+BK437</f>
        <v>0</v>
      </c>
    </row>
    <row r="241" s="12" customFormat="1" ht="22.8" customHeight="1">
      <c r="A241" s="12"/>
      <c r="B241" s="248"/>
      <c r="C241" s="249"/>
      <c r="D241" s="250" t="s">
        <v>77</v>
      </c>
      <c r="E241" s="261" t="s">
        <v>713</v>
      </c>
      <c r="F241" s="261" t="s">
        <v>714</v>
      </c>
      <c r="G241" s="249"/>
      <c r="H241" s="249"/>
      <c r="I241" s="252"/>
      <c r="J241" s="262">
        <f>BK241</f>
        <v>0</v>
      </c>
      <c r="K241" s="249"/>
      <c r="L241" s="253"/>
      <c r="M241" s="254"/>
      <c r="N241" s="255"/>
      <c r="O241" s="255"/>
      <c r="P241" s="256">
        <f>SUM(P242:P253)</f>
        <v>0</v>
      </c>
      <c r="Q241" s="255"/>
      <c r="R241" s="256">
        <f>SUM(R242:R253)</f>
        <v>0.057622050000000001</v>
      </c>
      <c r="S241" s="255"/>
      <c r="T241" s="257">
        <f>SUM(T242:T253)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58" t="s">
        <v>91</v>
      </c>
      <c r="AT241" s="259" t="s">
        <v>77</v>
      </c>
      <c r="AU241" s="259" t="s">
        <v>85</v>
      </c>
      <c r="AY241" s="258" t="s">
        <v>191</v>
      </c>
      <c r="BK241" s="260">
        <f>SUM(BK242:BK253)</f>
        <v>0</v>
      </c>
    </row>
    <row r="242" s="2" customFormat="1" ht="33" customHeight="1">
      <c r="A242" s="41"/>
      <c r="B242" s="42"/>
      <c r="C242" s="263" t="s">
        <v>295</v>
      </c>
      <c r="D242" s="263" t="s">
        <v>194</v>
      </c>
      <c r="E242" s="264" t="s">
        <v>715</v>
      </c>
      <c r="F242" s="265" t="s">
        <v>716</v>
      </c>
      <c r="G242" s="266" t="s">
        <v>197</v>
      </c>
      <c r="H242" s="267">
        <v>9.5500000000000007</v>
      </c>
      <c r="I242" s="268"/>
      <c r="J242" s="269">
        <f>ROUND(I242*H242,2)</f>
        <v>0</v>
      </c>
      <c r="K242" s="270"/>
      <c r="L242" s="44"/>
      <c r="M242" s="271" t="s">
        <v>1</v>
      </c>
      <c r="N242" s="272" t="s">
        <v>44</v>
      </c>
      <c r="O242" s="100"/>
      <c r="P242" s="273">
        <f>O242*H242</f>
        <v>0</v>
      </c>
      <c r="Q242" s="273">
        <v>0</v>
      </c>
      <c r="R242" s="273">
        <f>Q242*H242</f>
        <v>0</v>
      </c>
      <c r="S242" s="273">
        <v>0</v>
      </c>
      <c r="T242" s="274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5" t="s">
        <v>271</v>
      </c>
      <c r="AT242" s="275" t="s">
        <v>194</v>
      </c>
      <c r="AU242" s="275" t="s">
        <v>91</v>
      </c>
      <c r="AY242" s="18" t="s">
        <v>191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8" t="s">
        <v>91</v>
      </c>
      <c r="BK242" s="160">
        <f>ROUND(I242*H242,2)</f>
        <v>0</v>
      </c>
      <c r="BL242" s="18" t="s">
        <v>271</v>
      </c>
      <c r="BM242" s="275" t="s">
        <v>1302</v>
      </c>
    </row>
    <row r="243" s="13" customFormat="1">
      <c r="A243" s="13"/>
      <c r="B243" s="276"/>
      <c r="C243" s="277"/>
      <c r="D243" s="278" t="s">
        <v>200</v>
      </c>
      <c r="E243" s="279" t="s">
        <v>1</v>
      </c>
      <c r="F243" s="280" t="s">
        <v>573</v>
      </c>
      <c r="G243" s="277"/>
      <c r="H243" s="281">
        <v>9.5500000000000007</v>
      </c>
      <c r="I243" s="282"/>
      <c r="J243" s="277"/>
      <c r="K243" s="277"/>
      <c r="L243" s="283"/>
      <c r="M243" s="284"/>
      <c r="N243" s="285"/>
      <c r="O243" s="285"/>
      <c r="P243" s="285"/>
      <c r="Q243" s="285"/>
      <c r="R243" s="285"/>
      <c r="S243" s="285"/>
      <c r="T243" s="28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87" t="s">
        <v>200</v>
      </c>
      <c r="AU243" s="287" t="s">
        <v>91</v>
      </c>
      <c r="AV243" s="13" t="s">
        <v>91</v>
      </c>
      <c r="AW243" s="13" t="s">
        <v>33</v>
      </c>
      <c r="AX243" s="13" t="s">
        <v>78</v>
      </c>
      <c r="AY243" s="287" t="s">
        <v>191</v>
      </c>
    </row>
    <row r="244" s="14" customFormat="1">
      <c r="A244" s="14"/>
      <c r="B244" s="288"/>
      <c r="C244" s="289"/>
      <c r="D244" s="278" t="s">
        <v>200</v>
      </c>
      <c r="E244" s="290" t="s">
        <v>1</v>
      </c>
      <c r="F244" s="291" t="s">
        <v>204</v>
      </c>
      <c r="G244" s="289"/>
      <c r="H244" s="292">
        <v>9.5500000000000007</v>
      </c>
      <c r="I244" s="293"/>
      <c r="J244" s="289"/>
      <c r="K244" s="289"/>
      <c r="L244" s="294"/>
      <c r="M244" s="295"/>
      <c r="N244" s="296"/>
      <c r="O244" s="296"/>
      <c r="P244" s="296"/>
      <c r="Q244" s="296"/>
      <c r="R244" s="296"/>
      <c r="S244" s="296"/>
      <c r="T244" s="29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98" t="s">
        <v>200</v>
      </c>
      <c r="AU244" s="298" t="s">
        <v>91</v>
      </c>
      <c r="AV244" s="14" t="s">
        <v>121</v>
      </c>
      <c r="AW244" s="14" t="s">
        <v>33</v>
      </c>
      <c r="AX244" s="14" t="s">
        <v>85</v>
      </c>
      <c r="AY244" s="298" t="s">
        <v>191</v>
      </c>
    </row>
    <row r="245" s="2" customFormat="1" ht="24.15" customHeight="1">
      <c r="A245" s="41"/>
      <c r="B245" s="42"/>
      <c r="C245" s="310" t="s">
        <v>355</v>
      </c>
      <c r="D245" s="310" t="s">
        <v>292</v>
      </c>
      <c r="E245" s="311" t="s">
        <v>718</v>
      </c>
      <c r="F245" s="312" t="s">
        <v>719</v>
      </c>
      <c r="G245" s="313" t="s">
        <v>720</v>
      </c>
      <c r="H245" s="314">
        <v>10.505000000000001</v>
      </c>
      <c r="I245" s="315"/>
      <c r="J245" s="316">
        <f>ROUND(I245*H245,2)</f>
        <v>0</v>
      </c>
      <c r="K245" s="317"/>
      <c r="L245" s="318"/>
      <c r="M245" s="319" t="s">
        <v>1</v>
      </c>
      <c r="N245" s="320" t="s">
        <v>44</v>
      </c>
      <c r="O245" s="100"/>
      <c r="P245" s="273">
        <f>O245*H245</f>
        <v>0</v>
      </c>
      <c r="Q245" s="273">
        <v>0.001</v>
      </c>
      <c r="R245" s="273">
        <f>Q245*H245</f>
        <v>0.010505</v>
      </c>
      <c r="S245" s="273">
        <v>0</v>
      </c>
      <c r="T245" s="274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75" t="s">
        <v>295</v>
      </c>
      <c r="AT245" s="275" t="s">
        <v>292</v>
      </c>
      <c r="AU245" s="275" t="s">
        <v>91</v>
      </c>
      <c r="AY245" s="18" t="s">
        <v>191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8" t="s">
        <v>91</v>
      </c>
      <c r="BK245" s="160">
        <f>ROUND(I245*H245,2)</f>
        <v>0</v>
      </c>
      <c r="BL245" s="18" t="s">
        <v>271</v>
      </c>
      <c r="BM245" s="275" t="s">
        <v>1303</v>
      </c>
    </row>
    <row r="246" s="2" customFormat="1" ht="24.15" customHeight="1">
      <c r="A246" s="41"/>
      <c r="B246" s="42"/>
      <c r="C246" s="310" t="s">
        <v>359</v>
      </c>
      <c r="D246" s="310" t="s">
        <v>292</v>
      </c>
      <c r="E246" s="311" t="s">
        <v>722</v>
      </c>
      <c r="F246" s="312" t="s">
        <v>723</v>
      </c>
      <c r="G246" s="313" t="s">
        <v>393</v>
      </c>
      <c r="H246" s="314">
        <v>6.0810000000000004</v>
      </c>
      <c r="I246" s="315"/>
      <c r="J246" s="316">
        <f>ROUND(I246*H246,2)</f>
        <v>0</v>
      </c>
      <c r="K246" s="317"/>
      <c r="L246" s="318"/>
      <c r="M246" s="319" t="s">
        <v>1</v>
      </c>
      <c r="N246" s="320" t="s">
        <v>44</v>
      </c>
      <c r="O246" s="100"/>
      <c r="P246" s="273">
        <f>O246*H246</f>
        <v>0</v>
      </c>
      <c r="Q246" s="273">
        <v>5.0000000000000002E-05</v>
      </c>
      <c r="R246" s="273">
        <f>Q246*H246</f>
        <v>0.00030405000000000005</v>
      </c>
      <c r="S246" s="273">
        <v>0</v>
      </c>
      <c r="T246" s="274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5" t="s">
        <v>295</v>
      </c>
      <c r="AT246" s="275" t="s">
        <v>292</v>
      </c>
      <c r="AU246" s="275" t="s">
        <v>91</v>
      </c>
      <c r="AY246" s="18" t="s">
        <v>191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8" t="s">
        <v>91</v>
      </c>
      <c r="BK246" s="160">
        <f>ROUND(I246*H246,2)</f>
        <v>0</v>
      </c>
      <c r="BL246" s="18" t="s">
        <v>271</v>
      </c>
      <c r="BM246" s="275" t="s">
        <v>1304</v>
      </c>
    </row>
    <row r="247" s="2" customFormat="1" ht="24.15" customHeight="1">
      <c r="A247" s="41"/>
      <c r="B247" s="42"/>
      <c r="C247" s="263" t="s">
        <v>363</v>
      </c>
      <c r="D247" s="263" t="s">
        <v>194</v>
      </c>
      <c r="E247" s="264" t="s">
        <v>725</v>
      </c>
      <c r="F247" s="265" t="s">
        <v>726</v>
      </c>
      <c r="G247" s="266" t="s">
        <v>197</v>
      </c>
      <c r="H247" s="267">
        <v>42.557000000000002</v>
      </c>
      <c r="I247" s="268"/>
      <c r="J247" s="269">
        <f>ROUND(I247*H247,2)</f>
        <v>0</v>
      </c>
      <c r="K247" s="270"/>
      <c r="L247" s="44"/>
      <c r="M247" s="271" t="s">
        <v>1</v>
      </c>
      <c r="N247" s="272" t="s">
        <v>44</v>
      </c>
      <c r="O247" s="100"/>
      <c r="P247" s="273">
        <f>O247*H247</f>
        <v>0</v>
      </c>
      <c r="Q247" s="273">
        <v>0</v>
      </c>
      <c r="R247" s="273">
        <f>Q247*H247</f>
        <v>0</v>
      </c>
      <c r="S247" s="273">
        <v>0</v>
      </c>
      <c r="T247" s="274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75" t="s">
        <v>271</v>
      </c>
      <c r="AT247" s="275" t="s">
        <v>194</v>
      </c>
      <c r="AU247" s="275" t="s">
        <v>91</v>
      </c>
      <c r="AY247" s="18" t="s">
        <v>191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8" t="s">
        <v>91</v>
      </c>
      <c r="BK247" s="160">
        <f>ROUND(I247*H247,2)</f>
        <v>0</v>
      </c>
      <c r="BL247" s="18" t="s">
        <v>271</v>
      </c>
      <c r="BM247" s="275" t="s">
        <v>1305</v>
      </c>
    </row>
    <row r="248" s="13" customFormat="1">
      <c r="A248" s="13"/>
      <c r="B248" s="276"/>
      <c r="C248" s="277"/>
      <c r="D248" s="278" t="s">
        <v>200</v>
      </c>
      <c r="E248" s="279" t="s">
        <v>1</v>
      </c>
      <c r="F248" s="280" t="s">
        <v>687</v>
      </c>
      <c r="G248" s="277"/>
      <c r="H248" s="281">
        <v>40.530000000000001</v>
      </c>
      <c r="I248" s="282"/>
      <c r="J248" s="277"/>
      <c r="K248" s="277"/>
      <c r="L248" s="283"/>
      <c r="M248" s="284"/>
      <c r="N248" s="285"/>
      <c r="O248" s="285"/>
      <c r="P248" s="285"/>
      <c r="Q248" s="285"/>
      <c r="R248" s="285"/>
      <c r="S248" s="285"/>
      <c r="T248" s="28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7" t="s">
        <v>200</v>
      </c>
      <c r="AU248" s="287" t="s">
        <v>91</v>
      </c>
      <c r="AV248" s="13" t="s">
        <v>91</v>
      </c>
      <c r="AW248" s="13" t="s">
        <v>33</v>
      </c>
      <c r="AX248" s="13" t="s">
        <v>78</v>
      </c>
      <c r="AY248" s="287" t="s">
        <v>191</v>
      </c>
    </row>
    <row r="249" s="15" customFormat="1">
      <c r="A249" s="15"/>
      <c r="B249" s="299"/>
      <c r="C249" s="300"/>
      <c r="D249" s="278" t="s">
        <v>200</v>
      </c>
      <c r="E249" s="301" t="s">
        <v>567</v>
      </c>
      <c r="F249" s="302" t="s">
        <v>214</v>
      </c>
      <c r="G249" s="300"/>
      <c r="H249" s="303">
        <v>40.530000000000001</v>
      </c>
      <c r="I249" s="304"/>
      <c r="J249" s="300"/>
      <c r="K249" s="300"/>
      <c r="L249" s="305"/>
      <c r="M249" s="306"/>
      <c r="N249" s="307"/>
      <c r="O249" s="307"/>
      <c r="P249" s="307"/>
      <c r="Q249" s="307"/>
      <c r="R249" s="307"/>
      <c r="S249" s="307"/>
      <c r="T249" s="30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09" t="s">
        <v>200</v>
      </c>
      <c r="AU249" s="309" t="s">
        <v>91</v>
      </c>
      <c r="AV249" s="15" t="s">
        <v>209</v>
      </c>
      <c r="AW249" s="15" t="s">
        <v>33</v>
      </c>
      <c r="AX249" s="15" t="s">
        <v>78</v>
      </c>
      <c r="AY249" s="309" t="s">
        <v>191</v>
      </c>
    </row>
    <row r="250" s="13" customFormat="1">
      <c r="A250" s="13"/>
      <c r="B250" s="276"/>
      <c r="C250" s="277"/>
      <c r="D250" s="278" t="s">
        <v>200</v>
      </c>
      <c r="E250" s="279" t="s">
        <v>1</v>
      </c>
      <c r="F250" s="280" t="s">
        <v>729</v>
      </c>
      <c r="G250" s="277"/>
      <c r="H250" s="281">
        <v>2.0270000000000001</v>
      </c>
      <c r="I250" s="282"/>
      <c r="J250" s="277"/>
      <c r="K250" s="277"/>
      <c r="L250" s="283"/>
      <c r="M250" s="284"/>
      <c r="N250" s="285"/>
      <c r="O250" s="285"/>
      <c r="P250" s="285"/>
      <c r="Q250" s="285"/>
      <c r="R250" s="285"/>
      <c r="S250" s="285"/>
      <c r="T250" s="2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7" t="s">
        <v>200</v>
      </c>
      <c r="AU250" s="287" t="s">
        <v>91</v>
      </c>
      <c r="AV250" s="13" t="s">
        <v>91</v>
      </c>
      <c r="AW250" s="13" t="s">
        <v>33</v>
      </c>
      <c r="AX250" s="13" t="s">
        <v>78</v>
      </c>
      <c r="AY250" s="287" t="s">
        <v>191</v>
      </c>
    </row>
    <row r="251" s="14" customFormat="1">
      <c r="A251" s="14"/>
      <c r="B251" s="288"/>
      <c r="C251" s="289"/>
      <c r="D251" s="278" t="s">
        <v>200</v>
      </c>
      <c r="E251" s="290" t="s">
        <v>730</v>
      </c>
      <c r="F251" s="291" t="s">
        <v>204</v>
      </c>
      <c r="G251" s="289"/>
      <c r="H251" s="292">
        <v>42.557000000000002</v>
      </c>
      <c r="I251" s="293"/>
      <c r="J251" s="289"/>
      <c r="K251" s="289"/>
      <c r="L251" s="294"/>
      <c r="M251" s="295"/>
      <c r="N251" s="296"/>
      <c r="O251" s="296"/>
      <c r="P251" s="296"/>
      <c r="Q251" s="296"/>
      <c r="R251" s="296"/>
      <c r="S251" s="296"/>
      <c r="T251" s="29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8" t="s">
        <v>200</v>
      </c>
      <c r="AU251" s="298" t="s">
        <v>91</v>
      </c>
      <c r="AV251" s="14" t="s">
        <v>121</v>
      </c>
      <c r="AW251" s="14" t="s">
        <v>33</v>
      </c>
      <c r="AX251" s="14" t="s">
        <v>85</v>
      </c>
      <c r="AY251" s="298" t="s">
        <v>191</v>
      </c>
    </row>
    <row r="252" s="2" customFormat="1" ht="24.15" customHeight="1">
      <c r="A252" s="41"/>
      <c r="B252" s="42"/>
      <c r="C252" s="310" t="s">
        <v>367</v>
      </c>
      <c r="D252" s="310" t="s">
        <v>292</v>
      </c>
      <c r="E252" s="311" t="s">
        <v>718</v>
      </c>
      <c r="F252" s="312" t="s">
        <v>719</v>
      </c>
      <c r="G252" s="313" t="s">
        <v>720</v>
      </c>
      <c r="H252" s="314">
        <v>46.813000000000002</v>
      </c>
      <c r="I252" s="315"/>
      <c r="J252" s="316">
        <f>ROUND(I252*H252,2)</f>
        <v>0</v>
      </c>
      <c r="K252" s="317"/>
      <c r="L252" s="318"/>
      <c r="M252" s="319" t="s">
        <v>1</v>
      </c>
      <c r="N252" s="320" t="s">
        <v>44</v>
      </c>
      <c r="O252" s="100"/>
      <c r="P252" s="273">
        <f>O252*H252</f>
        <v>0</v>
      </c>
      <c r="Q252" s="273">
        <v>0.001</v>
      </c>
      <c r="R252" s="273">
        <f>Q252*H252</f>
        <v>0.046813</v>
      </c>
      <c r="S252" s="273">
        <v>0</v>
      </c>
      <c r="T252" s="274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75" t="s">
        <v>295</v>
      </c>
      <c r="AT252" s="275" t="s">
        <v>292</v>
      </c>
      <c r="AU252" s="275" t="s">
        <v>91</v>
      </c>
      <c r="AY252" s="18" t="s">
        <v>191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8" t="s">
        <v>91</v>
      </c>
      <c r="BK252" s="160">
        <f>ROUND(I252*H252,2)</f>
        <v>0</v>
      </c>
      <c r="BL252" s="18" t="s">
        <v>271</v>
      </c>
      <c r="BM252" s="275" t="s">
        <v>1306</v>
      </c>
    </row>
    <row r="253" s="2" customFormat="1" ht="24.15" customHeight="1">
      <c r="A253" s="41"/>
      <c r="B253" s="42"/>
      <c r="C253" s="263" t="s">
        <v>371</v>
      </c>
      <c r="D253" s="263" t="s">
        <v>194</v>
      </c>
      <c r="E253" s="264" t="s">
        <v>732</v>
      </c>
      <c r="F253" s="265" t="s">
        <v>733</v>
      </c>
      <c r="G253" s="266" t="s">
        <v>304</v>
      </c>
      <c r="H253" s="267"/>
      <c r="I253" s="268"/>
      <c r="J253" s="269">
        <f>ROUND(I253*H253,2)</f>
        <v>0</v>
      </c>
      <c r="K253" s="270"/>
      <c r="L253" s="44"/>
      <c r="M253" s="271" t="s">
        <v>1</v>
      </c>
      <c r="N253" s="272" t="s">
        <v>44</v>
      </c>
      <c r="O253" s="100"/>
      <c r="P253" s="273">
        <f>O253*H253</f>
        <v>0</v>
      </c>
      <c r="Q253" s="273">
        <v>0</v>
      </c>
      <c r="R253" s="273">
        <f>Q253*H253</f>
        <v>0</v>
      </c>
      <c r="S253" s="273">
        <v>0</v>
      </c>
      <c r="T253" s="27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5" t="s">
        <v>271</v>
      </c>
      <c r="AT253" s="275" t="s">
        <v>194</v>
      </c>
      <c r="AU253" s="275" t="s">
        <v>91</v>
      </c>
      <c r="AY253" s="18" t="s">
        <v>191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8" t="s">
        <v>91</v>
      </c>
      <c r="BK253" s="160">
        <f>ROUND(I253*H253,2)</f>
        <v>0</v>
      </c>
      <c r="BL253" s="18" t="s">
        <v>271</v>
      </c>
      <c r="BM253" s="275" t="s">
        <v>1307</v>
      </c>
    </row>
    <row r="254" s="12" customFormat="1" ht="22.8" customHeight="1">
      <c r="A254" s="12"/>
      <c r="B254" s="248"/>
      <c r="C254" s="249"/>
      <c r="D254" s="250" t="s">
        <v>77</v>
      </c>
      <c r="E254" s="261" t="s">
        <v>735</v>
      </c>
      <c r="F254" s="261" t="s">
        <v>736</v>
      </c>
      <c r="G254" s="249"/>
      <c r="H254" s="249"/>
      <c r="I254" s="252"/>
      <c r="J254" s="262">
        <f>BK254</f>
        <v>0</v>
      </c>
      <c r="K254" s="249"/>
      <c r="L254" s="253"/>
      <c r="M254" s="254"/>
      <c r="N254" s="255"/>
      <c r="O254" s="255"/>
      <c r="P254" s="256">
        <f>SUM(P255:P272)</f>
        <v>0</v>
      </c>
      <c r="Q254" s="255"/>
      <c r="R254" s="256">
        <f>SUM(R255:R272)</f>
        <v>0.038227299999999999</v>
      </c>
      <c r="S254" s="255"/>
      <c r="T254" s="257">
        <f>SUM(T255:T272)</f>
        <v>0.26665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58" t="s">
        <v>91</v>
      </c>
      <c r="AT254" s="259" t="s">
        <v>77</v>
      </c>
      <c r="AU254" s="259" t="s">
        <v>85</v>
      </c>
      <c r="AY254" s="258" t="s">
        <v>191</v>
      </c>
      <c r="BK254" s="260">
        <f>SUM(BK255:BK272)</f>
        <v>0</v>
      </c>
    </row>
    <row r="255" s="2" customFormat="1" ht="24.15" customHeight="1">
      <c r="A255" s="41"/>
      <c r="B255" s="42"/>
      <c r="C255" s="263" t="s">
        <v>376</v>
      </c>
      <c r="D255" s="263" t="s">
        <v>194</v>
      </c>
      <c r="E255" s="264" t="s">
        <v>737</v>
      </c>
      <c r="F255" s="265" t="s">
        <v>738</v>
      </c>
      <c r="G255" s="266" t="s">
        <v>393</v>
      </c>
      <c r="H255" s="267">
        <v>15</v>
      </c>
      <c r="I255" s="268"/>
      <c r="J255" s="269">
        <f>ROUND(I255*H255,2)</f>
        <v>0</v>
      </c>
      <c r="K255" s="270"/>
      <c r="L255" s="44"/>
      <c r="M255" s="271" t="s">
        <v>1</v>
      </c>
      <c r="N255" s="272" t="s">
        <v>44</v>
      </c>
      <c r="O255" s="100"/>
      <c r="P255" s="273">
        <f>O255*H255</f>
        <v>0</v>
      </c>
      <c r="Q255" s="273">
        <v>0</v>
      </c>
      <c r="R255" s="273">
        <f>Q255*H255</f>
        <v>0</v>
      </c>
      <c r="S255" s="273">
        <v>0.014919999999999999</v>
      </c>
      <c r="T255" s="274">
        <f>S255*H255</f>
        <v>0.2238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5" t="s">
        <v>271</v>
      </c>
      <c r="AT255" s="275" t="s">
        <v>194</v>
      </c>
      <c r="AU255" s="275" t="s">
        <v>91</v>
      </c>
      <c r="AY255" s="18" t="s">
        <v>191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8" t="s">
        <v>91</v>
      </c>
      <c r="BK255" s="160">
        <f>ROUND(I255*H255,2)</f>
        <v>0</v>
      </c>
      <c r="BL255" s="18" t="s">
        <v>271</v>
      </c>
      <c r="BM255" s="275" t="s">
        <v>1308</v>
      </c>
    </row>
    <row r="256" s="13" customFormat="1">
      <c r="A256" s="13"/>
      <c r="B256" s="276"/>
      <c r="C256" s="277"/>
      <c r="D256" s="278" t="s">
        <v>200</v>
      </c>
      <c r="E256" s="279" t="s">
        <v>1</v>
      </c>
      <c r="F256" s="280" t="s">
        <v>1309</v>
      </c>
      <c r="G256" s="277"/>
      <c r="H256" s="281">
        <v>10</v>
      </c>
      <c r="I256" s="282"/>
      <c r="J256" s="277"/>
      <c r="K256" s="277"/>
      <c r="L256" s="283"/>
      <c r="M256" s="284"/>
      <c r="N256" s="285"/>
      <c r="O256" s="285"/>
      <c r="P256" s="285"/>
      <c r="Q256" s="285"/>
      <c r="R256" s="285"/>
      <c r="S256" s="285"/>
      <c r="T256" s="28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7" t="s">
        <v>200</v>
      </c>
      <c r="AU256" s="287" t="s">
        <v>91</v>
      </c>
      <c r="AV256" s="13" t="s">
        <v>91</v>
      </c>
      <c r="AW256" s="13" t="s">
        <v>33</v>
      </c>
      <c r="AX256" s="13" t="s">
        <v>78</v>
      </c>
      <c r="AY256" s="287" t="s">
        <v>191</v>
      </c>
    </row>
    <row r="257" s="13" customFormat="1">
      <c r="A257" s="13"/>
      <c r="B257" s="276"/>
      <c r="C257" s="277"/>
      <c r="D257" s="278" t="s">
        <v>200</v>
      </c>
      <c r="E257" s="279" t="s">
        <v>1</v>
      </c>
      <c r="F257" s="280" t="s">
        <v>1310</v>
      </c>
      <c r="G257" s="277"/>
      <c r="H257" s="281">
        <v>5</v>
      </c>
      <c r="I257" s="282"/>
      <c r="J257" s="277"/>
      <c r="K257" s="277"/>
      <c r="L257" s="283"/>
      <c r="M257" s="284"/>
      <c r="N257" s="285"/>
      <c r="O257" s="285"/>
      <c r="P257" s="285"/>
      <c r="Q257" s="285"/>
      <c r="R257" s="285"/>
      <c r="S257" s="285"/>
      <c r="T257" s="28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87" t="s">
        <v>200</v>
      </c>
      <c r="AU257" s="287" t="s">
        <v>91</v>
      </c>
      <c r="AV257" s="13" t="s">
        <v>91</v>
      </c>
      <c r="AW257" s="13" t="s">
        <v>33</v>
      </c>
      <c r="AX257" s="13" t="s">
        <v>78</v>
      </c>
      <c r="AY257" s="287" t="s">
        <v>191</v>
      </c>
    </row>
    <row r="258" s="14" customFormat="1">
      <c r="A258" s="14"/>
      <c r="B258" s="288"/>
      <c r="C258" s="289"/>
      <c r="D258" s="278" t="s">
        <v>200</v>
      </c>
      <c r="E258" s="290" t="s">
        <v>741</v>
      </c>
      <c r="F258" s="291" t="s">
        <v>204</v>
      </c>
      <c r="G258" s="289"/>
      <c r="H258" s="292">
        <v>15</v>
      </c>
      <c r="I258" s="293"/>
      <c r="J258" s="289"/>
      <c r="K258" s="289"/>
      <c r="L258" s="294"/>
      <c r="M258" s="295"/>
      <c r="N258" s="296"/>
      <c r="O258" s="296"/>
      <c r="P258" s="296"/>
      <c r="Q258" s="296"/>
      <c r="R258" s="296"/>
      <c r="S258" s="296"/>
      <c r="T258" s="29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98" t="s">
        <v>200</v>
      </c>
      <c r="AU258" s="298" t="s">
        <v>91</v>
      </c>
      <c r="AV258" s="14" t="s">
        <v>121</v>
      </c>
      <c r="AW258" s="14" t="s">
        <v>33</v>
      </c>
      <c r="AX258" s="14" t="s">
        <v>85</v>
      </c>
      <c r="AY258" s="298" t="s">
        <v>191</v>
      </c>
    </row>
    <row r="259" s="2" customFormat="1" ht="16.5" customHeight="1">
      <c r="A259" s="41"/>
      <c r="B259" s="42"/>
      <c r="C259" s="263" t="s">
        <v>380</v>
      </c>
      <c r="D259" s="263" t="s">
        <v>194</v>
      </c>
      <c r="E259" s="264" t="s">
        <v>742</v>
      </c>
      <c r="F259" s="265" t="s">
        <v>743</v>
      </c>
      <c r="G259" s="266" t="s">
        <v>393</v>
      </c>
      <c r="H259" s="267">
        <v>5</v>
      </c>
      <c r="I259" s="268"/>
      <c r="J259" s="269">
        <f>ROUND(I259*H259,2)</f>
        <v>0</v>
      </c>
      <c r="K259" s="270"/>
      <c r="L259" s="44"/>
      <c r="M259" s="271" t="s">
        <v>1</v>
      </c>
      <c r="N259" s="272" t="s">
        <v>44</v>
      </c>
      <c r="O259" s="100"/>
      <c r="P259" s="273">
        <f>O259*H259</f>
        <v>0</v>
      </c>
      <c r="Q259" s="273">
        <v>0.00080999999999999996</v>
      </c>
      <c r="R259" s="273">
        <f>Q259*H259</f>
        <v>0.0040499999999999998</v>
      </c>
      <c r="S259" s="273">
        <v>0</v>
      </c>
      <c r="T259" s="274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75" t="s">
        <v>271</v>
      </c>
      <c r="AT259" s="275" t="s">
        <v>194</v>
      </c>
      <c r="AU259" s="275" t="s">
        <v>91</v>
      </c>
      <c r="AY259" s="18" t="s">
        <v>191</v>
      </c>
      <c r="BE259" s="160">
        <f>IF(N259="základná",J259,0)</f>
        <v>0</v>
      </c>
      <c r="BF259" s="160">
        <f>IF(N259="znížená",J259,0)</f>
        <v>0</v>
      </c>
      <c r="BG259" s="160">
        <f>IF(N259="zákl. prenesená",J259,0)</f>
        <v>0</v>
      </c>
      <c r="BH259" s="160">
        <f>IF(N259="zníž. prenesená",J259,0)</f>
        <v>0</v>
      </c>
      <c r="BI259" s="160">
        <f>IF(N259="nulová",J259,0)</f>
        <v>0</v>
      </c>
      <c r="BJ259" s="18" t="s">
        <v>91</v>
      </c>
      <c r="BK259" s="160">
        <f>ROUND(I259*H259,2)</f>
        <v>0</v>
      </c>
      <c r="BL259" s="18" t="s">
        <v>271</v>
      </c>
      <c r="BM259" s="275" t="s">
        <v>1311</v>
      </c>
    </row>
    <row r="260" s="2" customFormat="1" ht="16.5" customHeight="1">
      <c r="A260" s="41"/>
      <c r="B260" s="42"/>
      <c r="C260" s="263" t="s">
        <v>384</v>
      </c>
      <c r="D260" s="263" t="s">
        <v>194</v>
      </c>
      <c r="E260" s="264" t="s">
        <v>745</v>
      </c>
      <c r="F260" s="265" t="s">
        <v>746</v>
      </c>
      <c r="G260" s="266" t="s">
        <v>393</v>
      </c>
      <c r="H260" s="267">
        <v>5</v>
      </c>
      <c r="I260" s="268"/>
      <c r="J260" s="269">
        <f>ROUND(I260*H260,2)</f>
        <v>0</v>
      </c>
      <c r="K260" s="270"/>
      <c r="L260" s="44"/>
      <c r="M260" s="271" t="s">
        <v>1</v>
      </c>
      <c r="N260" s="272" t="s">
        <v>44</v>
      </c>
      <c r="O260" s="100"/>
      <c r="P260" s="273">
        <f>O260*H260</f>
        <v>0</v>
      </c>
      <c r="Q260" s="273">
        <v>0.00089999999999999998</v>
      </c>
      <c r="R260" s="273">
        <f>Q260*H260</f>
        <v>0.0044999999999999997</v>
      </c>
      <c r="S260" s="273">
        <v>0</v>
      </c>
      <c r="T260" s="274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75" t="s">
        <v>271</v>
      </c>
      <c r="AT260" s="275" t="s">
        <v>194</v>
      </c>
      <c r="AU260" s="275" t="s">
        <v>91</v>
      </c>
      <c r="AY260" s="18" t="s">
        <v>191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8" t="s">
        <v>91</v>
      </c>
      <c r="BK260" s="160">
        <f>ROUND(I260*H260,2)</f>
        <v>0</v>
      </c>
      <c r="BL260" s="18" t="s">
        <v>271</v>
      </c>
      <c r="BM260" s="275" t="s">
        <v>1312</v>
      </c>
    </row>
    <row r="261" s="2" customFormat="1" ht="16.5" customHeight="1">
      <c r="A261" s="41"/>
      <c r="B261" s="42"/>
      <c r="C261" s="263" t="s">
        <v>390</v>
      </c>
      <c r="D261" s="263" t="s">
        <v>194</v>
      </c>
      <c r="E261" s="264" t="s">
        <v>748</v>
      </c>
      <c r="F261" s="265" t="s">
        <v>749</v>
      </c>
      <c r="G261" s="266" t="s">
        <v>393</v>
      </c>
      <c r="H261" s="267">
        <v>5</v>
      </c>
      <c r="I261" s="268"/>
      <c r="J261" s="269">
        <f>ROUND(I261*H261,2)</f>
        <v>0</v>
      </c>
      <c r="K261" s="270"/>
      <c r="L261" s="44"/>
      <c r="M261" s="271" t="s">
        <v>1</v>
      </c>
      <c r="N261" s="272" t="s">
        <v>44</v>
      </c>
      <c r="O261" s="100"/>
      <c r="P261" s="273">
        <f>O261*H261</f>
        <v>0</v>
      </c>
      <c r="Q261" s="273">
        <v>0.00148</v>
      </c>
      <c r="R261" s="273">
        <f>Q261*H261</f>
        <v>0.0074000000000000003</v>
      </c>
      <c r="S261" s="273">
        <v>0</v>
      </c>
      <c r="T261" s="274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5" t="s">
        <v>271</v>
      </c>
      <c r="AT261" s="275" t="s">
        <v>194</v>
      </c>
      <c r="AU261" s="275" t="s">
        <v>91</v>
      </c>
      <c r="AY261" s="18" t="s">
        <v>191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8" t="s">
        <v>91</v>
      </c>
      <c r="BK261" s="160">
        <f>ROUND(I261*H261,2)</f>
        <v>0</v>
      </c>
      <c r="BL261" s="18" t="s">
        <v>271</v>
      </c>
      <c r="BM261" s="275" t="s">
        <v>1313</v>
      </c>
    </row>
    <row r="262" s="2" customFormat="1" ht="21.75" customHeight="1">
      <c r="A262" s="41"/>
      <c r="B262" s="42"/>
      <c r="C262" s="263" t="s">
        <v>396</v>
      </c>
      <c r="D262" s="263" t="s">
        <v>194</v>
      </c>
      <c r="E262" s="264" t="s">
        <v>751</v>
      </c>
      <c r="F262" s="265" t="s">
        <v>1314</v>
      </c>
      <c r="G262" s="266" t="s">
        <v>393</v>
      </c>
      <c r="H262" s="267">
        <v>10</v>
      </c>
      <c r="I262" s="268"/>
      <c r="J262" s="269">
        <f>ROUND(I262*H262,2)</f>
        <v>0</v>
      </c>
      <c r="K262" s="270"/>
      <c r="L262" s="44"/>
      <c r="M262" s="271" t="s">
        <v>1</v>
      </c>
      <c r="N262" s="272" t="s">
        <v>44</v>
      </c>
      <c r="O262" s="100"/>
      <c r="P262" s="273">
        <f>O262*H262</f>
        <v>0</v>
      </c>
      <c r="Q262" s="273">
        <v>0.00181193</v>
      </c>
      <c r="R262" s="273">
        <f>Q262*H262</f>
        <v>0.018119300000000001</v>
      </c>
      <c r="S262" s="273">
        <v>0</v>
      </c>
      <c r="T262" s="274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5" t="s">
        <v>271</v>
      </c>
      <c r="AT262" s="275" t="s">
        <v>194</v>
      </c>
      <c r="AU262" s="275" t="s">
        <v>91</v>
      </c>
      <c r="AY262" s="18" t="s">
        <v>191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8" t="s">
        <v>91</v>
      </c>
      <c r="BK262" s="160">
        <f>ROUND(I262*H262,2)</f>
        <v>0</v>
      </c>
      <c r="BL262" s="18" t="s">
        <v>271</v>
      </c>
      <c r="BM262" s="275" t="s">
        <v>1315</v>
      </c>
    </row>
    <row r="263" s="2" customFormat="1" ht="16.5" customHeight="1">
      <c r="A263" s="41"/>
      <c r="B263" s="42"/>
      <c r="C263" s="263" t="s">
        <v>400</v>
      </c>
      <c r="D263" s="263" t="s">
        <v>194</v>
      </c>
      <c r="E263" s="264" t="s">
        <v>1316</v>
      </c>
      <c r="F263" s="265" t="s">
        <v>1317</v>
      </c>
      <c r="G263" s="266" t="s">
        <v>393</v>
      </c>
      <c r="H263" s="267">
        <v>2</v>
      </c>
      <c r="I263" s="268"/>
      <c r="J263" s="269">
        <f>ROUND(I263*H263,2)</f>
        <v>0</v>
      </c>
      <c r="K263" s="270"/>
      <c r="L263" s="44"/>
      <c r="M263" s="271" t="s">
        <v>1</v>
      </c>
      <c r="N263" s="272" t="s">
        <v>44</v>
      </c>
      <c r="O263" s="100"/>
      <c r="P263" s="273">
        <f>O263*H263</f>
        <v>0</v>
      </c>
      <c r="Q263" s="273">
        <v>0.0015200000000000001</v>
      </c>
      <c r="R263" s="273">
        <f>Q263*H263</f>
        <v>0.0030400000000000002</v>
      </c>
      <c r="S263" s="273">
        <v>0</v>
      </c>
      <c r="T263" s="27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5" t="s">
        <v>271</v>
      </c>
      <c r="AT263" s="275" t="s">
        <v>194</v>
      </c>
      <c r="AU263" s="275" t="s">
        <v>91</v>
      </c>
      <c r="AY263" s="18" t="s">
        <v>191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91</v>
      </c>
      <c r="BK263" s="160">
        <f>ROUND(I263*H263,2)</f>
        <v>0</v>
      </c>
      <c r="BL263" s="18" t="s">
        <v>271</v>
      </c>
      <c r="BM263" s="275" t="s">
        <v>1318</v>
      </c>
    </row>
    <row r="264" s="13" customFormat="1">
      <c r="A264" s="13"/>
      <c r="B264" s="276"/>
      <c r="C264" s="277"/>
      <c r="D264" s="278" t="s">
        <v>200</v>
      </c>
      <c r="E264" s="279" t="s">
        <v>1</v>
      </c>
      <c r="F264" s="280" t="s">
        <v>1248</v>
      </c>
      <c r="G264" s="277"/>
      <c r="H264" s="281">
        <v>2</v>
      </c>
      <c r="I264" s="282"/>
      <c r="J264" s="277"/>
      <c r="K264" s="277"/>
      <c r="L264" s="283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7" t="s">
        <v>200</v>
      </c>
      <c r="AU264" s="287" t="s">
        <v>91</v>
      </c>
      <c r="AV264" s="13" t="s">
        <v>91</v>
      </c>
      <c r="AW264" s="13" t="s">
        <v>33</v>
      </c>
      <c r="AX264" s="13" t="s">
        <v>85</v>
      </c>
      <c r="AY264" s="287" t="s">
        <v>191</v>
      </c>
    </row>
    <row r="265" s="2" customFormat="1" ht="16.5" customHeight="1">
      <c r="A265" s="41"/>
      <c r="B265" s="42"/>
      <c r="C265" s="263" t="s">
        <v>405</v>
      </c>
      <c r="D265" s="263" t="s">
        <v>194</v>
      </c>
      <c r="E265" s="264" t="s">
        <v>754</v>
      </c>
      <c r="F265" s="265" t="s">
        <v>755</v>
      </c>
      <c r="G265" s="266" t="s">
        <v>231</v>
      </c>
      <c r="H265" s="267">
        <v>3</v>
      </c>
      <c r="I265" s="268"/>
      <c r="J265" s="269">
        <f>ROUND(I265*H265,2)</f>
        <v>0</v>
      </c>
      <c r="K265" s="270"/>
      <c r="L265" s="44"/>
      <c r="M265" s="271" t="s">
        <v>1</v>
      </c>
      <c r="N265" s="272" t="s">
        <v>44</v>
      </c>
      <c r="O265" s="100"/>
      <c r="P265" s="273">
        <f>O265*H265</f>
        <v>0</v>
      </c>
      <c r="Q265" s="273">
        <v>0</v>
      </c>
      <c r="R265" s="273">
        <f>Q265*H265</f>
        <v>0</v>
      </c>
      <c r="S265" s="273">
        <v>0</v>
      </c>
      <c r="T265" s="274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75" t="s">
        <v>271</v>
      </c>
      <c r="AT265" s="275" t="s">
        <v>194</v>
      </c>
      <c r="AU265" s="275" t="s">
        <v>91</v>
      </c>
      <c r="AY265" s="18" t="s">
        <v>191</v>
      </c>
      <c r="BE265" s="160">
        <f>IF(N265="základná",J265,0)</f>
        <v>0</v>
      </c>
      <c r="BF265" s="160">
        <f>IF(N265="znížená",J265,0)</f>
        <v>0</v>
      </c>
      <c r="BG265" s="160">
        <f>IF(N265="zákl. prenesená",J265,0)</f>
        <v>0</v>
      </c>
      <c r="BH265" s="160">
        <f>IF(N265="zníž. prenesená",J265,0)</f>
        <v>0</v>
      </c>
      <c r="BI265" s="160">
        <f>IF(N265="nulová",J265,0)</f>
        <v>0</v>
      </c>
      <c r="BJ265" s="18" t="s">
        <v>91</v>
      </c>
      <c r="BK265" s="160">
        <f>ROUND(I265*H265,2)</f>
        <v>0</v>
      </c>
      <c r="BL265" s="18" t="s">
        <v>271</v>
      </c>
      <c r="BM265" s="275" t="s">
        <v>1319</v>
      </c>
    </row>
    <row r="266" s="13" customFormat="1">
      <c r="A266" s="13"/>
      <c r="B266" s="276"/>
      <c r="C266" s="277"/>
      <c r="D266" s="278" t="s">
        <v>200</v>
      </c>
      <c r="E266" s="279" t="s">
        <v>1</v>
      </c>
      <c r="F266" s="280" t="s">
        <v>1320</v>
      </c>
      <c r="G266" s="277"/>
      <c r="H266" s="281">
        <v>3</v>
      </c>
      <c r="I266" s="282"/>
      <c r="J266" s="277"/>
      <c r="K266" s="277"/>
      <c r="L266" s="283"/>
      <c r="M266" s="284"/>
      <c r="N266" s="285"/>
      <c r="O266" s="285"/>
      <c r="P266" s="285"/>
      <c r="Q266" s="285"/>
      <c r="R266" s="285"/>
      <c r="S266" s="285"/>
      <c r="T266" s="28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7" t="s">
        <v>200</v>
      </c>
      <c r="AU266" s="287" t="s">
        <v>91</v>
      </c>
      <c r="AV266" s="13" t="s">
        <v>91</v>
      </c>
      <c r="AW266" s="13" t="s">
        <v>33</v>
      </c>
      <c r="AX266" s="13" t="s">
        <v>78</v>
      </c>
      <c r="AY266" s="287" t="s">
        <v>191</v>
      </c>
    </row>
    <row r="267" s="14" customFormat="1">
      <c r="A267" s="14"/>
      <c r="B267" s="288"/>
      <c r="C267" s="289"/>
      <c r="D267" s="278" t="s">
        <v>200</v>
      </c>
      <c r="E267" s="290" t="s">
        <v>1</v>
      </c>
      <c r="F267" s="291" t="s">
        <v>204</v>
      </c>
      <c r="G267" s="289"/>
      <c r="H267" s="292">
        <v>3</v>
      </c>
      <c r="I267" s="293"/>
      <c r="J267" s="289"/>
      <c r="K267" s="289"/>
      <c r="L267" s="294"/>
      <c r="M267" s="295"/>
      <c r="N267" s="296"/>
      <c r="O267" s="296"/>
      <c r="P267" s="296"/>
      <c r="Q267" s="296"/>
      <c r="R267" s="296"/>
      <c r="S267" s="296"/>
      <c r="T267" s="29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8" t="s">
        <v>200</v>
      </c>
      <c r="AU267" s="298" t="s">
        <v>91</v>
      </c>
      <c r="AV267" s="14" t="s">
        <v>121</v>
      </c>
      <c r="AW267" s="14" t="s">
        <v>33</v>
      </c>
      <c r="AX267" s="14" t="s">
        <v>85</v>
      </c>
      <c r="AY267" s="298" t="s">
        <v>191</v>
      </c>
    </row>
    <row r="268" s="2" customFormat="1" ht="24.15" customHeight="1">
      <c r="A268" s="41"/>
      <c r="B268" s="42"/>
      <c r="C268" s="310" t="s">
        <v>409</v>
      </c>
      <c r="D268" s="310" t="s">
        <v>292</v>
      </c>
      <c r="E268" s="311" t="s">
        <v>758</v>
      </c>
      <c r="F268" s="312" t="s">
        <v>759</v>
      </c>
      <c r="G268" s="313" t="s">
        <v>231</v>
      </c>
      <c r="H268" s="314">
        <v>3</v>
      </c>
      <c r="I268" s="315"/>
      <c r="J268" s="316">
        <f>ROUND(I268*H268,2)</f>
        <v>0</v>
      </c>
      <c r="K268" s="317"/>
      <c r="L268" s="318"/>
      <c r="M268" s="319" t="s">
        <v>1</v>
      </c>
      <c r="N268" s="320" t="s">
        <v>44</v>
      </c>
      <c r="O268" s="100"/>
      <c r="P268" s="273">
        <f>O268*H268</f>
        <v>0</v>
      </c>
      <c r="Q268" s="273">
        <v>4.0000000000000003E-05</v>
      </c>
      <c r="R268" s="273">
        <f>Q268*H268</f>
        <v>0.00012000000000000002</v>
      </c>
      <c r="S268" s="273">
        <v>0</v>
      </c>
      <c r="T268" s="27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75" t="s">
        <v>295</v>
      </c>
      <c r="AT268" s="275" t="s">
        <v>292</v>
      </c>
      <c r="AU268" s="275" t="s">
        <v>91</v>
      </c>
      <c r="AY268" s="18" t="s">
        <v>191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8" t="s">
        <v>91</v>
      </c>
      <c r="BK268" s="160">
        <f>ROUND(I268*H268,2)</f>
        <v>0</v>
      </c>
      <c r="BL268" s="18" t="s">
        <v>271</v>
      </c>
      <c r="BM268" s="275" t="s">
        <v>1321</v>
      </c>
    </row>
    <row r="269" s="2" customFormat="1" ht="16.5" customHeight="1">
      <c r="A269" s="41"/>
      <c r="B269" s="42"/>
      <c r="C269" s="263" t="s">
        <v>413</v>
      </c>
      <c r="D269" s="263" t="s">
        <v>194</v>
      </c>
      <c r="E269" s="264" t="s">
        <v>761</v>
      </c>
      <c r="F269" s="265" t="s">
        <v>762</v>
      </c>
      <c r="G269" s="266" t="s">
        <v>231</v>
      </c>
      <c r="H269" s="267">
        <v>1</v>
      </c>
      <c r="I269" s="268"/>
      <c r="J269" s="269">
        <f>ROUND(I269*H269,2)</f>
        <v>0</v>
      </c>
      <c r="K269" s="270"/>
      <c r="L269" s="44"/>
      <c r="M269" s="271" t="s">
        <v>1</v>
      </c>
      <c r="N269" s="272" t="s">
        <v>44</v>
      </c>
      <c r="O269" s="100"/>
      <c r="P269" s="273">
        <f>O269*H269</f>
        <v>0</v>
      </c>
      <c r="Q269" s="273">
        <v>0</v>
      </c>
      <c r="R269" s="273">
        <f>Q269*H269</f>
        <v>0</v>
      </c>
      <c r="S269" s="273">
        <v>0.042849999999999999</v>
      </c>
      <c r="T269" s="274">
        <f>S269*H269</f>
        <v>0.042849999999999999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75" t="s">
        <v>271</v>
      </c>
      <c r="AT269" s="275" t="s">
        <v>194</v>
      </c>
      <c r="AU269" s="275" t="s">
        <v>91</v>
      </c>
      <c r="AY269" s="18" t="s">
        <v>191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8" t="s">
        <v>91</v>
      </c>
      <c r="BK269" s="160">
        <f>ROUND(I269*H269,2)</f>
        <v>0</v>
      </c>
      <c r="BL269" s="18" t="s">
        <v>271</v>
      </c>
      <c r="BM269" s="275" t="s">
        <v>1322</v>
      </c>
    </row>
    <row r="270" s="2" customFormat="1" ht="24.15" customHeight="1">
      <c r="A270" s="41"/>
      <c r="B270" s="42"/>
      <c r="C270" s="263" t="s">
        <v>416</v>
      </c>
      <c r="D270" s="263" t="s">
        <v>194</v>
      </c>
      <c r="E270" s="264" t="s">
        <v>767</v>
      </c>
      <c r="F270" s="265" t="s">
        <v>768</v>
      </c>
      <c r="G270" s="266" t="s">
        <v>231</v>
      </c>
      <c r="H270" s="267">
        <v>1</v>
      </c>
      <c r="I270" s="268"/>
      <c r="J270" s="269">
        <f>ROUND(I270*H270,2)</f>
        <v>0</v>
      </c>
      <c r="K270" s="270"/>
      <c r="L270" s="44"/>
      <c r="M270" s="271" t="s">
        <v>1</v>
      </c>
      <c r="N270" s="272" t="s">
        <v>44</v>
      </c>
      <c r="O270" s="100"/>
      <c r="P270" s="273">
        <f>O270*H270</f>
        <v>0</v>
      </c>
      <c r="Q270" s="273">
        <v>0.000368</v>
      </c>
      <c r="R270" s="273">
        <f>Q270*H270</f>
        <v>0.000368</v>
      </c>
      <c r="S270" s="273">
        <v>0</v>
      </c>
      <c r="T270" s="274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75" t="s">
        <v>271</v>
      </c>
      <c r="AT270" s="275" t="s">
        <v>194</v>
      </c>
      <c r="AU270" s="275" t="s">
        <v>91</v>
      </c>
      <c r="AY270" s="18" t="s">
        <v>191</v>
      </c>
      <c r="BE270" s="160">
        <f>IF(N270="základná",J270,0)</f>
        <v>0</v>
      </c>
      <c r="BF270" s="160">
        <f>IF(N270="znížená",J270,0)</f>
        <v>0</v>
      </c>
      <c r="BG270" s="160">
        <f>IF(N270="zákl. prenesená",J270,0)</f>
        <v>0</v>
      </c>
      <c r="BH270" s="160">
        <f>IF(N270="zníž. prenesená",J270,0)</f>
        <v>0</v>
      </c>
      <c r="BI270" s="160">
        <f>IF(N270="nulová",J270,0)</f>
        <v>0</v>
      </c>
      <c r="BJ270" s="18" t="s">
        <v>91</v>
      </c>
      <c r="BK270" s="160">
        <f>ROUND(I270*H270,2)</f>
        <v>0</v>
      </c>
      <c r="BL270" s="18" t="s">
        <v>271</v>
      </c>
      <c r="BM270" s="275" t="s">
        <v>1323</v>
      </c>
    </row>
    <row r="271" s="2" customFormat="1" ht="24.15" customHeight="1">
      <c r="A271" s="41"/>
      <c r="B271" s="42"/>
      <c r="C271" s="310" t="s">
        <v>420</v>
      </c>
      <c r="D271" s="310" t="s">
        <v>292</v>
      </c>
      <c r="E271" s="311" t="s">
        <v>770</v>
      </c>
      <c r="F271" s="312" t="s">
        <v>771</v>
      </c>
      <c r="G271" s="313" t="s">
        <v>231</v>
      </c>
      <c r="H271" s="314">
        <v>1</v>
      </c>
      <c r="I271" s="315"/>
      <c r="J271" s="316">
        <f>ROUND(I271*H271,2)</f>
        <v>0</v>
      </c>
      <c r="K271" s="317"/>
      <c r="L271" s="318"/>
      <c r="M271" s="319" t="s">
        <v>1</v>
      </c>
      <c r="N271" s="320" t="s">
        <v>44</v>
      </c>
      <c r="O271" s="100"/>
      <c r="P271" s="273">
        <f>O271*H271</f>
        <v>0</v>
      </c>
      <c r="Q271" s="273">
        <v>0.00063000000000000003</v>
      </c>
      <c r="R271" s="273">
        <f>Q271*H271</f>
        <v>0.00063000000000000003</v>
      </c>
      <c r="S271" s="273">
        <v>0</v>
      </c>
      <c r="T271" s="27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75" t="s">
        <v>295</v>
      </c>
      <c r="AT271" s="275" t="s">
        <v>292</v>
      </c>
      <c r="AU271" s="275" t="s">
        <v>91</v>
      </c>
      <c r="AY271" s="18" t="s">
        <v>191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8" t="s">
        <v>91</v>
      </c>
      <c r="BK271" s="160">
        <f>ROUND(I271*H271,2)</f>
        <v>0</v>
      </c>
      <c r="BL271" s="18" t="s">
        <v>271</v>
      </c>
      <c r="BM271" s="275" t="s">
        <v>1324</v>
      </c>
    </row>
    <row r="272" s="2" customFormat="1" ht="24.15" customHeight="1">
      <c r="A272" s="41"/>
      <c r="B272" s="42"/>
      <c r="C272" s="263" t="s">
        <v>424</v>
      </c>
      <c r="D272" s="263" t="s">
        <v>194</v>
      </c>
      <c r="E272" s="264" t="s">
        <v>779</v>
      </c>
      <c r="F272" s="265" t="s">
        <v>780</v>
      </c>
      <c r="G272" s="266" t="s">
        <v>304</v>
      </c>
      <c r="H272" s="267"/>
      <c r="I272" s="268"/>
      <c r="J272" s="269">
        <f>ROUND(I272*H272,2)</f>
        <v>0</v>
      </c>
      <c r="K272" s="270"/>
      <c r="L272" s="44"/>
      <c r="M272" s="271" t="s">
        <v>1</v>
      </c>
      <c r="N272" s="272" t="s">
        <v>44</v>
      </c>
      <c r="O272" s="100"/>
      <c r="P272" s="273">
        <f>O272*H272</f>
        <v>0</v>
      </c>
      <c r="Q272" s="273">
        <v>0</v>
      </c>
      <c r="R272" s="273">
        <f>Q272*H272</f>
        <v>0</v>
      </c>
      <c r="S272" s="273">
        <v>0</v>
      </c>
      <c r="T272" s="274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5" t="s">
        <v>271</v>
      </c>
      <c r="AT272" s="275" t="s">
        <v>194</v>
      </c>
      <c r="AU272" s="275" t="s">
        <v>91</v>
      </c>
      <c r="AY272" s="18" t="s">
        <v>191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91</v>
      </c>
      <c r="BK272" s="160">
        <f>ROUND(I272*H272,2)</f>
        <v>0</v>
      </c>
      <c r="BL272" s="18" t="s">
        <v>271</v>
      </c>
      <c r="BM272" s="275" t="s">
        <v>1325</v>
      </c>
    </row>
    <row r="273" s="12" customFormat="1" ht="22.8" customHeight="1">
      <c r="A273" s="12"/>
      <c r="B273" s="248"/>
      <c r="C273" s="249"/>
      <c r="D273" s="250" t="s">
        <v>77</v>
      </c>
      <c r="E273" s="261" t="s">
        <v>782</v>
      </c>
      <c r="F273" s="261" t="s">
        <v>783</v>
      </c>
      <c r="G273" s="249"/>
      <c r="H273" s="249"/>
      <c r="I273" s="252"/>
      <c r="J273" s="262">
        <f>BK273</f>
        <v>0</v>
      </c>
      <c r="K273" s="249"/>
      <c r="L273" s="253"/>
      <c r="M273" s="254"/>
      <c r="N273" s="255"/>
      <c r="O273" s="255"/>
      <c r="P273" s="256">
        <f>SUM(P274:P282)</f>
        <v>0</v>
      </c>
      <c r="Q273" s="255"/>
      <c r="R273" s="256">
        <f>SUM(R274:R282)</f>
        <v>0.013989999999999999</v>
      </c>
      <c r="S273" s="255"/>
      <c r="T273" s="257">
        <f>SUM(T274:T282)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58" t="s">
        <v>91</v>
      </c>
      <c r="AT273" s="259" t="s">
        <v>77</v>
      </c>
      <c r="AU273" s="259" t="s">
        <v>85</v>
      </c>
      <c r="AY273" s="258" t="s">
        <v>191</v>
      </c>
      <c r="BK273" s="260">
        <f>SUM(BK274:BK282)</f>
        <v>0</v>
      </c>
    </row>
    <row r="274" s="2" customFormat="1" ht="24.15" customHeight="1">
      <c r="A274" s="41"/>
      <c r="B274" s="42"/>
      <c r="C274" s="263" t="s">
        <v>428</v>
      </c>
      <c r="D274" s="263" t="s">
        <v>194</v>
      </c>
      <c r="E274" s="264" t="s">
        <v>784</v>
      </c>
      <c r="F274" s="265" t="s">
        <v>785</v>
      </c>
      <c r="G274" s="266" t="s">
        <v>393</v>
      </c>
      <c r="H274" s="267">
        <v>5</v>
      </c>
      <c r="I274" s="268"/>
      <c r="J274" s="269">
        <f>ROUND(I274*H274,2)</f>
        <v>0</v>
      </c>
      <c r="K274" s="270"/>
      <c r="L274" s="44"/>
      <c r="M274" s="271" t="s">
        <v>1</v>
      </c>
      <c r="N274" s="272" t="s">
        <v>44</v>
      </c>
      <c r="O274" s="100"/>
      <c r="P274" s="273">
        <f>O274*H274</f>
        <v>0</v>
      </c>
      <c r="Q274" s="273">
        <v>0.00038000000000000002</v>
      </c>
      <c r="R274" s="273">
        <f>Q274*H274</f>
        <v>0.0019000000000000002</v>
      </c>
      <c r="S274" s="273">
        <v>0</v>
      </c>
      <c r="T274" s="274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75" t="s">
        <v>271</v>
      </c>
      <c r="AT274" s="275" t="s">
        <v>194</v>
      </c>
      <c r="AU274" s="275" t="s">
        <v>91</v>
      </c>
      <c r="AY274" s="18" t="s">
        <v>191</v>
      </c>
      <c r="BE274" s="160">
        <f>IF(N274="základná",J274,0)</f>
        <v>0</v>
      </c>
      <c r="BF274" s="160">
        <f>IF(N274="znížená",J274,0)</f>
        <v>0</v>
      </c>
      <c r="BG274" s="160">
        <f>IF(N274="zákl. prenesená",J274,0)</f>
        <v>0</v>
      </c>
      <c r="BH274" s="160">
        <f>IF(N274="zníž. prenesená",J274,0)</f>
        <v>0</v>
      </c>
      <c r="BI274" s="160">
        <f>IF(N274="nulová",J274,0)</f>
        <v>0</v>
      </c>
      <c r="BJ274" s="18" t="s">
        <v>91</v>
      </c>
      <c r="BK274" s="160">
        <f>ROUND(I274*H274,2)</f>
        <v>0</v>
      </c>
      <c r="BL274" s="18" t="s">
        <v>271</v>
      </c>
      <c r="BM274" s="275" t="s">
        <v>1326</v>
      </c>
    </row>
    <row r="275" s="2" customFormat="1" ht="24.15" customHeight="1">
      <c r="A275" s="41"/>
      <c r="B275" s="42"/>
      <c r="C275" s="263" t="s">
        <v>432</v>
      </c>
      <c r="D275" s="263" t="s">
        <v>194</v>
      </c>
      <c r="E275" s="264" t="s">
        <v>787</v>
      </c>
      <c r="F275" s="265" t="s">
        <v>788</v>
      </c>
      <c r="G275" s="266" t="s">
        <v>393</v>
      </c>
      <c r="H275" s="267">
        <v>5</v>
      </c>
      <c r="I275" s="268"/>
      <c r="J275" s="269">
        <f>ROUND(I275*H275,2)</f>
        <v>0</v>
      </c>
      <c r="K275" s="270"/>
      <c r="L275" s="44"/>
      <c r="M275" s="271" t="s">
        <v>1</v>
      </c>
      <c r="N275" s="272" t="s">
        <v>44</v>
      </c>
      <c r="O275" s="100"/>
      <c r="P275" s="273">
        <f>O275*H275</f>
        <v>0</v>
      </c>
      <c r="Q275" s="273">
        <v>0.00048999999999999998</v>
      </c>
      <c r="R275" s="273">
        <f>Q275*H275</f>
        <v>0.0024499999999999999</v>
      </c>
      <c r="S275" s="273">
        <v>0</v>
      </c>
      <c r="T275" s="274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75" t="s">
        <v>271</v>
      </c>
      <c r="AT275" s="275" t="s">
        <v>194</v>
      </c>
      <c r="AU275" s="275" t="s">
        <v>91</v>
      </c>
      <c r="AY275" s="18" t="s">
        <v>191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91</v>
      </c>
      <c r="BK275" s="160">
        <f>ROUND(I275*H275,2)</f>
        <v>0</v>
      </c>
      <c r="BL275" s="18" t="s">
        <v>271</v>
      </c>
      <c r="BM275" s="275" t="s">
        <v>1327</v>
      </c>
    </row>
    <row r="276" s="2" customFormat="1" ht="24.15" customHeight="1">
      <c r="A276" s="41"/>
      <c r="B276" s="42"/>
      <c r="C276" s="263" t="s">
        <v>436</v>
      </c>
      <c r="D276" s="263" t="s">
        <v>194</v>
      </c>
      <c r="E276" s="264" t="s">
        <v>790</v>
      </c>
      <c r="F276" s="265" t="s">
        <v>791</v>
      </c>
      <c r="G276" s="266" t="s">
        <v>393</v>
      </c>
      <c r="H276" s="267">
        <v>10</v>
      </c>
      <c r="I276" s="268"/>
      <c r="J276" s="269">
        <f>ROUND(I276*H276,2)</f>
        <v>0</v>
      </c>
      <c r="K276" s="270"/>
      <c r="L276" s="44"/>
      <c r="M276" s="271" t="s">
        <v>1</v>
      </c>
      <c r="N276" s="272" t="s">
        <v>44</v>
      </c>
      <c r="O276" s="100"/>
      <c r="P276" s="273">
        <f>O276*H276</f>
        <v>0</v>
      </c>
      <c r="Q276" s="273">
        <v>0.00060999999999999997</v>
      </c>
      <c r="R276" s="273">
        <f>Q276*H276</f>
        <v>0.0060999999999999995</v>
      </c>
      <c r="S276" s="273">
        <v>0</v>
      </c>
      <c r="T276" s="27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75" t="s">
        <v>271</v>
      </c>
      <c r="AT276" s="275" t="s">
        <v>194</v>
      </c>
      <c r="AU276" s="275" t="s">
        <v>91</v>
      </c>
      <c r="AY276" s="18" t="s">
        <v>191</v>
      </c>
      <c r="BE276" s="160">
        <f>IF(N276="základná",J276,0)</f>
        <v>0</v>
      </c>
      <c r="BF276" s="160">
        <f>IF(N276="znížená",J276,0)</f>
        <v>0</v>
      </c>
      <c r="BG276" s="160">
        <f>IF(N276="zákl. prenesená",J276,0)</f>
        <v>0</v>
      </c>
      <c r="BH276" s="160">
        <f>IF(N276="zníž. prenesená",J276,0)</f>
        <v>0</v>
      </c>
      <c r="BI276" s="160">
        <f>IF(N276="nulová",J276,0)</f>
        <v>0</v>
      </c>
      <c r="BJ276" s="18" t="s">
        <v>91</v>
      </c>
      <c r="BK276" s="160">
        <f>ROUND(I276*H276,2)</f>
        <v>0</v>
      </c>
      <c r="BL276" s="18" t="s">
        <v>271</v>
      </c>
      <c r="BM276" s="275" t="s">
        <v>1328</v>
      </c>
    </row>
    <row r="277" s="2" customFormat="1" ht="16.5" customHeight="1">
      <c r="A277" s="41"/>
      <c r="B277" s="42"/>
      <c r="C277" s="263" t="s">
        <v>442</v>
      </c>
      <c r="D277" s="263" t="s">
        <v>194</v>
      </c>
      <c r="E277" s="264" t="s">
        <v>793</v>
      </c>
      <c r="F277" s="265" t="s">
        <v>794</v>
      </c>
      <c r="G277" s="266" t="s">
        <v>231</v>
      </c>
      <c r="H277" s="267">
        <v>6</v>
      </c>
      <c r="I277" s="268"/>
      <c r="J277" s="269">
        <f>ROUND(I277*H277,2)</f>
        <v>0</v>
      </c>
      <c r="K277" s="270"/>
      <c r="L277" s="44"/>
      <c r="M277" s="271" t="s">
        <v>1</v>
      </c>
      <c r="N277" s="272" t="s">
        <v>44</v>
      </c>
      <c r="O277" s="100"/>
      <c r="P277" s="273">
        <f>O277*H277</f>
        <v>0</v>
      </c>
      <c r="Q277" s="273">
        <v>1.0000000000000001E-05</v>
      </c>
      <c r="R277" s="273">
        <f>Q277*H277</f>
        <v>6.0000000000000008E-05</v>
      </c>
      <c r="S277" s="273">
        <v>0</v>
      </c>
      <c r="T277" s="274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75" t="s">
        <v>271</v>
      </c>
      <c r="AT277" s="275" t="s">
        <v>194</v>
      </c>
      <c r="AU277" s="275" t="s">
        <v>91</v>
      </c>
      <c r="AY277" s="18" t="s">
        <v>191</v>
      </c>
      <c r="BE277" s="160">
        <f>IF(N277="základná",J277,0)</f>
        <v>0</v>
      </c>
      <c r="BF277" s="160">
        <f>IF(N277="znížená",J277,0)</f>
        <v>0</v>
      </c>
      <c r="BG277" s="160">
        <f>IF(N277="zákl. prenesená",J277,0)</f>
        <v>0</v>
      </c>
      <c r="BH277" s="160">
        <f>IF(N277="zníž. prenesená",J277,0)</f>
        <v>0</v>
      </c>
      <c r="BI277" s="160">
        <f>IF(N277="nulová",J277,0)</f>
        <v>0</v>
      </c>
      <c r="BJ277" s="18" t="s">
        <v>91</v>
      </c>
      <c r="BK277" s="160">
        <f>ROUND(I277*H277,2)</f>
        <v>0</v>
      </c>
      <c r="BL277" s="18" t="s">
        <v>271</v>
      </c>
      <c r="BM277" s="275" t="s">
        <v>1329</v>
      </c>
    </row>
    <row r="278" s="13" customFormat="1">
      <c r="A278" s="13"/>
      <c r="B278" s="276"/>
      <c r="C278" s="277"/>
      <c r="D278" s="278" t="s">
        <v>200</v>
      </c>
      <c r="E278" s="279" t="s">
        <v>1</v>
      </c>
      <c r="F278" s="280" t="s">
        <v>1330</v>
      </c>
      <c r="G278" s="277"/>
      <c r="H278" s="281">
        <v>4</v>
      </c>
      <c r="I278" s="282"/>
      <c r="J278" s="277"/>
      <c r="K278" s="277"/>
      <c r="L278" s="283"/>
      <c r="M278" s="284"/>
      <c r="N278" s="285"/>
      <c r="O278" s="285"/>
      <c r="P278" s="285"/>
      <c r="Q278" s="285"/>
      <c r="R278" s="285"/>
      <c r="S278" s="285"/>
      <c r="T278" s="28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7" t="s">
        <v>200</v>
      </c>
      <c r="AU278" s="287" t="s">
        <v>91</v>
      </c>
      <c r="AV278" s="13" t="s">
        <v>91</v>
      </c>
      <c r="AW278" s="13" t="s">
        <v>33</v>
      </c>
      <c r="AX278" s="13" t="s">
        <v>78</v>
      </c>
      <c r="AY278" s="287" t="s">
        <v>191</v>
      </c>
    </row>
    <row r="279" s="13" customFormat="1">
      <c r="A279" s="13"/>
      <c r="B279" s="276"/>
      <c r="C279" s="277"/>
      <c r="D279" s="278" t="s">
        <v>200</v>
      </c>
      <c r="E279" s="279" t="s">
        <v>1</v>
      </c>
      <c r="F279" s="280" t="s">
        <v>1331</v>
      </c>
      <c r="G279" s="277"/>
      <c r="H279" s="281">
        <v>2</v>
      </c>
      <c r="I279" s="282"/>
      <c r="J279" s="277"/>
      <c r="K279" s="277"/>
      <c r="L279" s="283"/>
      <c r="M279" s="284"/>
      <c r="N279" s="285"/>
      <c r="O279" s="285"/>
      <c r="P279" s="285"/>
      <c r="Q279" s="285"/>
      <c r="R279" s="285"/>
      <c r="S279" s="285"/>
      <c r="T279" s="28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7" t="s">
        <v>200</v>
      </c>
      <c r="AU279" s="287" t="s">
        <v>91</v>
      </c>
      <c r="AV279" s="13" t="s">
        <v>91</v>
      </c>
      <c r="AW279" s="13" t="s">
        <v>33</v>
      </c>
      <c r="AX279" s="13" t="s">
        <v>78</v>
      </c>
      <c r="AY279" s="287" t="s">
        <v>191</v>
      </c>
    </row>
    <row r="280" s="14" customFormat="1">
      <c r="A280" s="14"/>
      <c r="B280" s="288"/>
      <c r="C280" s="289"/>
      <c r="D280" s="278" t="s">
        <v>200</v>
      </c>
      <c r="E280" s="290" t="s">
        <v>1</v>
      </c>
      <c r="F280" s="291" t="s">
        <v>204</v>
      </c>
      <c r="G280" s="289"/>
      <c r="H280" s="292">
        <v>6</v>
      </c>
      <c r="I280" s="293"/>
      <c r="J280" s="289"/>
      <c r="K280" s="289"/>
      <c r="L280" s="294"/>
      <c r="M280" s="295"/>
      <c r="N280" s="296"/>
      <c r="O280" s="296"/>
      <c r="P280" s="296"/>
      <c r="Q280" s="296"/>
      <c r="R280" s="296"/>
      <c r="S280" s="296"/>
      <c r="T280" s="29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8" t="s">
        <v>200</v>
      </c>
      <c r="AU280" s="298" t="s">
        <v>91</v>
      </c>
      <c r="AV280" s="14" t="s">
        <v>121</v>
      </c>
      <c r="AW280" s="14" t="s">
        <v>33</v>
      </c>
      <c r="AX280" s="14" t="s">
        <v>85</v>
      </c>
      <c r="AY280" s="298" t="s">
        <v>191</v>
      </c>
    </row>
    <row r="281" s="2" customFormat="1" ht="16.5" customHeight="1">
      <c r="A281" s="41"/>
      <c r="B281" s="42"/>
      <c r="C281" s="310" t="s">
        <v>449</v>
      </c>
      <c r="D281" s="310" t="s">
        <v>292</v>
      </c>
      <c r="E281" s="311" t="s">
        <v>797</v>
      </c>
      <c r="F281" s="312" t="s">
        <v>798</v>
      </c>
      <c r="G281" s="313" t="s">
        <v>231</v>
      </c>
      <c r="H281" s="314">
        <v>6</v>
      </c>
      <c r="I281" s="315"/>
      <c r="J281" s="316">
        <f>ROUND(I281*H281,2)</f>
        <v>0</v>
      </c>
      <c r="K281" s="317"/>
      <c r="L281" s="318"/>
      <c r="M281" s="319" t="s">
        <v>1</v>
      </c>
      <c r="N281" s="320" t="s">
        <v>44</v>
      </c>
      <c r="O281" s="100"/>
      <c r="P281" s="273">
        <f>O281*H281</f>
        <v>0</v>
      </c>
      <c r="Q281" s="273">
        <v>0.00058</v>
      </c>
      <c r="R281" s="273">
        <f>Q281*H281</f>
        <v>0.00348</v>
      </c>
      <c r="S281" s="273">
        <v>0</v>
      </c>
      <c r="T281" s="274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75" t="s">
        <v>295</v>
      </c>
      <c r="AT281" s="275" t="s">
        <v>292</v>
      </c>
      <c r="AU281" s="275" t="s">
        <v>91</v>
      </c>
      <c r="AY281" s="18" t="s">
        <v>191</v>
      </c>
      <c r="BE281" s="160">
        <f>IF(N281="základná",J281,0)</f>
        <v>0</v>
      </c>
      <c r="BF281" s="160">
        <f>IF(N281="znížená",J281,0)</f>
        <v>0</v>
      </c>
      <c r="BG281" s="160">
        <f>IF(N281="zákl. prenesená",J281,0)</f>
        <v>0</v>
      </c>
      <c r="BH281" s="160">
        <f>IF(N281="zníž. prenesená",J281,0)</f>
        <v>0</v>
      </c>
      <c r="BI281" s="160">
        <f>IF(N281="nulová",J281,0)</f>
        <v>0</v>
      </c>
      <c r="BJ281" s="18" t="s">
        <v>91</v>
      </c>
      <c r="BK281" s="160">
        <f>ROUND(I281*H281,2)</f>
        <v>0</v>
      </c>
      <c r="BL281" s="18" t="s">
        <v>271</v>
      </c>
      <c r="BM281" s="275" t="s">
        <v>1332</v>
      </c>
    </row>
    <row r="282" s="2" customFormat="1" ht="24.15" customHeight="1">
      <c r="A282" s="41"/>
      <c r="B282" s="42"/>
      <c r="C282" s="263" t="s">
        <v>455</v>
      </c>
      <c r="D282" s="263" t="s">
        <v>194</v>
      </c>
      <c r="E282" s="264" t="s">
        <v>800</v>
      </c>
      <c r="F282" s="265" t="s">
        <v>801</v>
      </c>
      <c r="G282" s="266" t="s">
        <v>304</v>
      </c>
      <c r="H282" s="267"/>
      <c r="I282" s="268"/>
      <c r="J282" s="269">
        <f>ROUND(I282*H282,2)</f>
        <v>0</v>
      </c>
      <c r="K282" s="270"/>
      <c r="L282" s="44"/>
      <c r="M282" s="271" t="s">
        <v>1</v>
      </c>
      <c r="N282" s="272" t="s">
        <v>44</v>
      </c>
      <c r="O282" s="100"/>
      <c r="P282" s="273">
        <f>O282*H282</f>
        <v>0</v>
      </c>
      <c r="Q282" s="273">
        <v>0</v>
      </c>
      <c r="R282" s="273">
        <f>Q282*H282</f>
        <v>0</v>
      </c>
      <c r="S282" s="273">
        <v>0</v>
      </c>
      <c r="T282" s="274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75" t="s">
        <v>271</v>
      </c>
      <c r="AT282" s="275" t="s">
        <v>194</v>
      </c>
      <c r="AU282" s="275" t="s">
        <v>91</v>
      </c>
      <c r="AY282" s="18" t="s">
        <v>191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91</v>
      </c>
      <c r="BK282" s="160">
        <f>ROUND(I282*H282,2)</f>
        <v>0</v>
      </c>
      <c r="BL282" s="18" t="s">
        <v>271</v>
      </c>
      <c r="BM282" s="275" t="s">
        <v>1333</v>
      </c>
    </row>
    <row r="283" s="12" customFormat="1" ht="22.8" customHeight="1">
      <c r="A283" s="12"/>
      <c r="B283" s="248"/>
      <c r="C283" s="249"/>
      <c r="D283" s="250" t="s">
        <v>77</v>
      </c>
      <c r="E283" s="261" t="s">
        <v>803</v>
      </c>
      <c r="F283" s="261" t="s">
        <v>804</v>
      </c>
      <c r="G283" s="249"/>
      <c r="H283" s="249"/>
      <c r="I283" s="252"/>
      <c r="J283" s="262">
        <f>BK283</f>
        <v>0</v>
      </c>
      <c r="K283" s="249"/>
      <c r="L283" s="253"/>
      <c r="M283" s="254"/>
      <c r="N283" s="255"/>
      <c r="O283" s="255"/>
      <c r="P283" s="256">
        <f>SUM(P284:P346)</f>
        <v>0</v>
      </c>
      <c r="Q283" s="255"/>
      <c r="R283" s="256">
        <f>SUM(R284:R346)</f>
        <v>0.18719419999999998</v>
      </c>
      <c r="S283" s="255"/>
      <c r="T283" s="257">
        <f>SUM(T284:T346)</f>
        <v>0.18458000000000002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58" t="s">
        <v>91</v>
      </c>
      <c r="AT283" s="259" t="s">
        <v>77</v>
      </c>
      <c r="AU283" s="259" t="s">
        <v>85</v>
      </c>
      <c r="AY283" s="258" t="s">
        <v>191</v>
      </c>
      <c r="BK283" s="260">
        <f>SUM(BK284:BK346)</f>
        <v>0</v>
      </c>
    </row>
    <row r="284" s="2" customFormat="1" ht="24.15" customHeight="1">
      <c r="A284" s="41"/>
      <c r="B284" s="42"/>
      <c r="C284" s="263" t="s">
        <v>461</v>
      </c>
      <c r="D284" s="263" t="s">
        <v>194</v>
      </c>
      <c r="E284" s="264" t="s">
        <v>1334</v>
      </c>
      <c r="F284" s="265" t="s">
        <v>1335</v>
      </c>
      <c r="G284" s="266" t="s">
        <v>827</v>
      </c>
      <c r="H284" s="267">
        <v>2</v>
      </c>
      <c r="I284" s="268"/>
      <c r="J284" s="269">
        <f>ROUND(I284*H284,2)</f>
        <v>0</v>
      </c>
      <c r="K284" s="270"/>
      <c r="L284" s="44"/>
      <c r="M284" s="271" t="s">
        <v>1</v>
      </c>
      <c r="N284" s="272" t="s">
        <v>44</v>
      </c>
      <c r="O284" s="100"/>
      <c r="P284" s="273">
        <f>O284*H284</f>
        <v>0</v>
      </c>
      <c r="Q284" s="273">
        <v>0</v>
      </c>
      <c r="R284" s="273">
        <f>Q284*H284</f>
        <v>0</v>
      </c>
      <c r="S284" s="273">
        <v>0.034200000000000001</v>
      </c>
      <c r="T284" s="274">
        <f>S284*H284</f>
        <v>0.068400000000000002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75" t="s">
        <v>271</v>
      </c>
      <c r="AT284" s="275" t="s">
        <v>194</v>
      </c>
      <c r="AU284" s="275" t="s">
        <v>91</v>
      </c>
      <c r="AY284" s="18" t="s">
        <v>191</v>
      </c>
      <c r="BE284" s="160">
        <f>IF(N284="základná",J284,0)</f>
        <v>0</v>
      </c>
      <c r="BF284" s="160">
        <f>IF(N284="znížená",J284,0)</f>
        <v>0</v>
      </c>
      <c r="BG284" s="160">
        <f>IF(N284="zákl. prenesená",J284,0)</f>
        <v>0</v>
      </c>
      <c r="BH284" s="160">
        <f>IF(N284="zníž. prenesená",J284,0)</f>
        <v>0</v>
      </c>
      <c r="BI284" s="160">
        <f>IF(N284="nulová",J284,0)</f>
        <v>0</v>
      </c>
      <c r="BJ284" s="18" t="s">
        <v>91</v>
      </c>
      <c r="BK284" s="160">
        <f>ROUND(I284*H284,2)</f>
        <v>0</v>
      </c>
      <c r="BL284" s="18" t="s">
        <v>271</v>
      </c>
      <c r="BM284" s="275" t="s">
        <v>1336</v>
      </c>
    </row>
    <row r="285" s="13" customFormat="1">
      <c r="A285" s="13"/>
      <c r="B285" s="276"/>
      <c r="C285" s="277"/>
      <c r="D285" s="278" t="s">
        <v>200</v>
      </c>
      <c r="E285" s="279" t="s">
        <v>1</v>
      </c>
      <c r="F285" s="280" t="s">
        <v>1337</v>
      </c>
      <c r="G285" s="277"/>
      <c r="H285" s="281">
        <v>2</v>
      </c>
      <c r="I285" s="282"/>
      <c r="J285" s="277"/>
      <c r="K285" s="277"/>
      <c r="L285" s="283"/>
      <c r="M285" s="284"/>
      <c r="N285" s="285"/>
      <c r="O285" s="285"/>
      <c r="P285" s="285"/>
      <c r="Q285" s="285"/>
      <c r="R285" s="285"/>
      <c r="S285" s="285"/>
      <c r="T285" s="28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7" t="s">
        <v>200</v>
      </c>
      <c r="AU285" s="287" t="s">
        <v>91</v>
      </c>
      <c r="AV285" s="13" t="s">
        <v>91</v>
      </c>
      <c r="AW285" s="13" t="s">
        <v>33</v>
      </c>
      <c r="AX285" s="13" t="s">
        <v>78</v>
      </c>
      <c r="AY285" s="287" t="s">
        <v>191</v>
      </c>
    </row>
    <row r="286" s="14" customFormat="1">
      <c r="A286" s="14"/>
      <c r="B286" s="288"/>
      <c r="C286" s="289"/>
      <c r="D286" s="278" t="s">
        <v>200</v>
      </c>
      <c r="E286" s="290" t="s">
        <v>1248</v>
      </c>
      <c r="F286" s="291" t="s">
        <v>204</v>
      </c>
      <c r="G286" s="289"/>
      <c r="H286" s="292">
        <v>2</v>
      </c>
      <c r="I286" s="293"/>
      <c r="J286" s="289"/>
      <c r="K286" s="289"/>
      <c r="L286" s="294"/>
      <c r="M286" s="295"/>
      <c r="N286" s="296"/>
      <c r="O286" s="296"/>
      <c r="P286" s="296"/>
      <c r="Q286" s="296"/>
      <c r="R286" s="296"/>
      <c r="S286" s="296"/>
      <c r="T286" s="29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8" t="s">
        <v>200</v>
      </c>
      <c r="AU286" s="298" t="s">
        <v>91</v>
      </c>
      <c r="AV286" s="14" t="s">
        <v>121</v>
      </c>
      <c r="AW286" s="14" t="s">
        <v>33</v>
      </c>
      <c r="AX286" s="14" t="s">
        <v>85</v>
      </c>
      <c r="AY286" s="298" t="s">
        <v>191</v>
      </c>
    </row>
    <row r="287" s="2" customFormat="1" ht="24.15" customHeight="1">
      <c r="A287" s="41"/>
      <c r="B287" s="42"/>
      <c r="C287" s="263" t="s">
        <v>466</v>
      </c>
      <c r="D287" s="263" t="s">
        <v>194</v>
      </c>
      <c r="E287" s="264" t="s">
        <v>1338</v>
      </c>
      <c r="F287" s="265" t="s">
        <v>1339</v>
      </c>
      <c r="G287" s="266" t="s">
        <v>827</v>
      </c>
      <c r="H287" s="267">
        <v>2</v>
      </c>
      <c r="I287" s="268"/>
      <c r="J287" s="269">
        <f>ROUND(I287*H287,2)</f>
        <v>0</v>
      </c>
      <c r="K287" s="270"/>
      <c r="L287" s="44"/>
      <c r="M287" s="271" t="s">
        <v>1</v>
      </c>
      <c r="N287" s="272" t="s">
        <v>44</v>
      </c>
      <c r="O287" s="100"/>
      <c r="P287" s="273">
        <f>O287*H287</f>
        <v>0</v>
      </c>
      <c r="Q287" s="273">
        <v>0</v>
      </c>
      <c r="R287" s="273">
        <f>Q287*H287</f>
        <v>0</v>
      </c>
      <c r="S287" s="273">
        <v>0.0172</v>
      </c>
      <c r="T287" s="274">
        <f>S287*H287</f>
        <v>0.0344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75" t="s">
        <v>271</v>
      </c>
      <c r="AT287" s="275" t="s">
        <v>194</v>
      </c>
      <c r="AU287" s="275" t="s">
        <v>91</v>
      </c>
      <c r="AY287" s="18" t="s">
        <v>191</v>
      </c>
      <c r="BE287" s="160">
        <f>IF(N287="základná",J287,0)</f>
        <v>0</v>
      </c>
      <c r="BF287" s="160">
        <f>IF(N287="znížená",J287,0)</f>
        <v>0</v>
      </c>
      <c r="BG287" s="160">
        <f>IF(N287="zákl. prenesená",J287,0)</f>
        <v>0</v>
      </c>
      <c r="BH287" s="160">
        <f>IF(N287="zníž. prenesená",J287,0)</f>
        <v>0</v>
      </c>
      <c r="BI287" s="160">
        <f>IF(N287="nulová",J287,0)</f>
        <v>0</v>
      </c>
      <c r="BJ287" s="18" t="s">
        <v>91</v>
      </c>
      <c r="BK287" s="160">
        <f>ROUND(I287*H287,2)</f>
        <v>0</v>
      </c>
      <c r="BL287" s="18" t="s">
        <v>271</v>
      </c>
      <c r="BM287" s="275" t="s">
        <v>1340</v>
      </c>
    </row>
    <row r="288" s="13" customFormat="1">
      <c r="A288" s="13"/>
      <c r="B288" s="276"/>
      <c r="C288" s="277"/>
      <c r="D288" s="278" t="s">
        <v>200</v>
      </c>
      <c r="E288" s="279" t="s">
        <v>1</v>
      </c>
      <c r="F288" s="280" t="s">
        <v>1337</v>
      </c>
      <c r="G288" s="277"/>
      <c r="H288" s="281">
        <v>2</v>
      </c>
      <c r="I288" s="282"/>
      <c r="J288" s="277"/>
      <c r="K288" s="277"/>
      <c r="L288" s="283"/>
      <c r="M288" s="284"/>
      <c r="N288" s="285"/>
      <c r="O288" s="285"/>
      <c r="P288" s="285"/>
      <c r="Q288" s="285"/>
      <c r="R288" s="285"/>
      <c r="S288" s="285"/>
      <c r="T288" s="28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87" t="s">
        <v>200</v>
      </c>
      <c r="AU288" s="287" t="s">
        <v>91</v>
      </c>
      <c r="AV288" s="13" t="s">
        <v>91</v>
      </c>
      <c r="AW288" s="13" t="s">
        <v>33</v>
      </c>
      <c r="AX288" s="13" t="s">
        <v>78</v>
      </c>
      <c r="AY288" s="287" t="s">
        <v>191</v>
      </c>
    </row>
    <row r="289" s="14" customFormat="1">
      <c r="A289" s="14"/>
      <c r="B289" s="288"/>
      <c r="C289" s="289"/>
      <c r="D289" s="278" t="s">
        <v>200</v>
      </c>
      <c r="E289" s="290" t="s">
        <v>1249</v>
      </c>
      <c r="F289" s="291" t="s">
        <v>204</v>
      </c>
      <c r="G289" s="289"/>
      <c r="H289" s="292">
        <v>2</v>
      </c>
      <c r="I289" s="293"/>
      <c r="J289" s="289"/>
      <c r="K289" s="289"/>
      <c r="L289" s="294"/>
      <c r="M289" s="295"/>
      <c r="N289" s="296"/>
      <c r="O289" s="296"/>
      <c r="P289" s="296"/>
      <c r="Q289" s="296"/>
      <c r="R289" s="296"/>
      <c r="S289" s="296"/>
      <c r="T289" s="29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98" t="s">
        <v>200</v>
      </c>
      <c r="AU289" s="298" t="s">
        <v>91</v>
      </c>
      <c r="AV289" s="14" t="s">
        <v>121</v>
      </c>
      <c r="AW289" s="14" t="s">
        <v>33</v>
      </c>
      <c r="AX289" s="14" t="s">
        <v>85</v>
      </c>
      <c r="AY289" s="298" t="s">
        <v>191</v>
      </c>
    </row>
    <row r="290" s="2" customFormat="1" ht="16.5" customHeight="1">
      <c r="A290" s="41"/>
      <c r="B290" s="42"/>
      <c r="C290" s="263" t="s">
        <v>470</v>
      </c>
      <c r="D290" s="263" t="s">
        <v>194</v>
      </c>
      <c r="E290" s="264" t="s">
        <v>1341</v>
      </c>
      <c r="F290" s="265" t="s">
        <v>1342</v>
      </c>
      <c r="G290" s="266" t="s">
        <v>231</v>
      </c>
      <c r="H290" s="267">
        <v>2</v>
      </c>
      <c r="I290" s="268"/>
      <c r="J290" s="269">
        <f>ROUND(I290*H290,2)</f>
        <v>0</v>
      </c>
      <c r="K290" s="270"/>
      <c r="L290" s="44"/>
      <c r="M290" s="271" t="s">
        <v>1</v>
      </c>
      <c r="N290" s="272" t="s">
        <v>44</v>
      </c>
      <c r="O290" s="100"/>
      <c r="P290" s="273">
        <f>O290*H290</f>
        <v>0</v>
      </c>
      <c r="Q290" s="273">
        <v>0</v>
      </c>
      <c r="R290" s="273">
        <f>Q290*H290</f>
        <v>0</v>
      </c>
      <c r="S290" s="273">
        <v>0</v>
      </c>
      <c r="T290" s="274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75" t="s">
        <v>271</v>
      </c>
      <c r="AT290" s="275" t="s">
        <v>194</v>
      </c>
      <c r="AU290" s="275" t="s">
        <v>91</v>
      </c>
      <c r="AY290" s="18" t="s">
        <v>191</v>
      </c>
      <c r="BE290" s="160">
        <f>IF(N290="základná",J290,0)</f>
        <v>0</v>
      </c>
      <c r="BF290" s="160">
        <f>IF(N290="znížená",J290,0)</f>
        <v>0</v>
      </c>
      <c r="BG290" s="160">
        <f>IF(N290="zákl. prenesená",J290,0)</f>
        <v>0</v>
      </c>
      <c r="BH290" s="160">
        <f>IF(N290="zníž. prenesená",J290,0)</f>
        <v>0</v>
      </c>
      <c r="BI290" s="160">
        <f>IF(N290="nulová",J290,0)</f>
        <v>0</v>
      </c>
      <c r="BJ290" s="18" t="s">
        <v>91</v>
      </c>
      <c r="BK290" s="160">
        <f>ROUND(I290*H290,2)</f>
        <v>0</v>
      </c>
      <c r="BL290" s="18" t="s">
        <v>271</v>
      </c>
      <c r="BM290" s="275" t="s">
        <v>1343</v>
      </c>
    </row>
    <row r="291" s="2" customFormat="1" ht="24.15" customHeight="1">
      <c r="A291" s="41"/>
      <c r="B291" s="42"/>
      <c r="C291" s="263" t="s">
        <v>474</v>
      </c>
      <c r="D291" s="263" t="s">
        <v>194</v>
      </c>
      <c r="E291" s="264" t="s">
        <v>1344</v>
      </c>
      <c r="F291" s="265" t="s">
        <v>1345</v>
      </c>
      <c r="G291" s="266" t="s">
        <v>231</v>
      </c>
      <c r="H291" s="267">
        <v>2</v>
      </c>
      <c r="I291" s="268"/>
      <c r="J291" s="269">
        <f>ROUND(I291*H291,2)</f>
        <v>0</v>
      </c>
      <c r="K291" s="270"/>
      <c r="L291" s="44"/>
      <c r="M291" s="271" t="s">
        <v>1</v>
      </c>
      <c r="N291" s="272" t="s">
        <v>44</v>
      </c>
      <c r="O291" s="100"/>
      <c r="P291" s="273">
        <f>O291*H291</f>
        <v>0</v>
      </c>
      <c r="Q291" s="273">
        <v>0</v>
      </c>
      <c r="R291" s="273">
        <f>Q291*H291</f>
        <v>0</v>
      </c>
      <c r="S291" s="273">
        <v>0</v>
      </c>
      <c r="T291" s="274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75" t="s">
        <v>271</v>
      </c>
      <c r="AT291" s="275" t="s">
        <v>194</v>
      </c>
      <c r="AU291" s="275" t="s">
        <v>91</v>
      </c>
      <c r="AY291" s="18" t="s">
        <v>191</v>
      </c>
      <c r="BE291" s="160">
        <f>IF(N291="základná",J291,0)</f>
        <v>0</v>
      </c>
      <c r="BF291" s="160">
        <f>IF(N291="znížená",J291,0)</f>
        <v>0</v>
      </c>
      <c r="BG291" s="160">
        <f>IF(N291="zákl. prenesená",J291,0)</f>
        <v>0</v>
      </c>
      <c r="BH291" s="160">
        <f>IF(N291="zníž. prenesená",J291,0)</f>
        <v>0</v>
      </c>
      <c r="BI291" s="160">
        <f>IF(N291="nulová",J291,0)</f>
        <v>0</v>
      </c>
      <c r="BJ291" s="18" t="s">
        <v>91</v>
      </c>
      <c r="BK291" s="160">
        <f>ROUND(I291*H291,2)</f>
        <v>0</v>
      </c>
      <c r="BL291" s="18" t="s">
        <v>271</v>
      </c>
      <c r="BM291" s="275" t="s">
        <v>1346</v>
      </c>
    </row>
    <row r="292" s="13" customFormat="1">
      <c r="A292" s="13"/>
      <c r="B292" s="276"/>
      <c r="C292" s="277"/>
      <c r="D292" s="278" t="s">
        <v>200</v>
      </c>
      <c r="E292" s="279" t="s">
        <v>1</v>
      </c>
      <c r="F292" s="280" t="s">
        <v>1248</v>
      </c>
      <c r="G292" s="277"/>
      <c r="H292" s="281">
        <v>2</v>
      </c>
      <c r="I292" s="282"/>
      <c r="J292" s="277"/>
      <c r="K292" s="277"/>
      <c r="L292" s="283"/>
      <c r="M292" s="284"/>
      <c r="N292" s="285"/>
      <c r="O292" s="285"/>
      <c r="P292" s="285"/>
      <c r="Q292" s="285"/>
      <c r="R292" s="285"/>
      <c r="S292" s="285"/>
      <c r="T292" s="28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87" t="s">
        <v>200</v>
      </c>
      <c r="AU292" s="287" t="s">
        <v>91</v>
      </c>
      <c r="AV292" s="13" t="s">
        <v>91</v>
      </c>
      <c r="AW292" s="13" t="s">
        <v>33</v>
      </c>
      <c r="AX292" s="13" t="s">
        <v>78</v>
      </c>
      <c r="AY292" s="287" t="s">
        <v>191</v>
      </c>
    </row>
    <row r="293" s="14" customFormat="1">
      <c r="A293" s="14"/>
      <c r="B293" s="288"/>
      <c r="C293" s="289"/>
      <c r="D293" s="278" t="s">
        <v>200</v>
      </c>
      <c r="E293" s="290" t="s">
        <v>1</v>
      </c>
      <c r="F293" s="291" t="s">
        <v>204</v>
      </c>
      <c r="G293" s="289"/>
      <c r="H293" s="292">
        <v>2</v>
      </c>
      <c r="I293" s="293"/>
      <c r="J293" s="289"/>
      <c r="K293" s="289"/>
      <c r="L293" s="294"/>
      <c r="M293" s="295"/>
      <c r="N293" s="296"/>
      <c r="O293" s="296"/>
      <c r="P293" s="296"/>
      <c r="Q293" s="296"/>
      <c r="R293" s="296"/>
      <c r="S293" s="296"/>
      <c r="T293" s="29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8" t="s">
        <v>200</v>
      </c>
      <c r="AU293" s="298" t="s">
        <v>91</v>
      </c>
      <c r="AV293" s="14" t="s">
        <v>121</v>
      </c>
      <c r="AW293" s="14" t="s">
        <v>33</v>
      </c>
      <c r="AX293" s="14" t="s">
        <v>85</v>
      </c>
      <c r="AY293" s="298" t="s">
        <v>191</v>
      </c>
    </row>
    <row r="294" s="2" customFormat="1" ht="37.8" customHeight="1">
      <c r="A294" s="41"/>
      <c r="B294" s="42"/>
      <c r="C294" s="310" t="s">
        <v>478</v>
      </c>
      <c r="D294" s="310" t="s">
        <v>292</v>
      </c>
      <c r="E294" s="311" t="s">
        <v>1347</v>
      </c>
      <c r="F294" s="312" t="s">
        <v>1348</v>
      </c>
      <c r="G294" s="313" t="s">
        <v>231</v>
      </c>
      <c r="H294" s="314">
        <v>2</v>
      </c>
      <c r="I294" s="315"/>
      <c r="J294" s="316">
        <f>ROUND(I294*H294,2)</f>
        <v>0</v>
      </c>
      <c r="K294" s="317"/>
      <c r="L294" s="318"/>
      <c r="M294" s="319" t="s">
        <v>1</v>
      </c>
      <c r="N294" s="320" t="s">
        <v>44</v>
      </c>
      <c r="O294" s="100"/>
      <c r="P294" s="273">
        <f>O294*H294</f>
        <v>0</v>
      </c>
      <c r="Q294" s="273">
        <v>0.016049999999999998</v>
      </c>
      <c r="R294" s="273">
        <f>Q294*H294</f>
        <v>0.032099999999999997</v>
      </c>
      <c r="S294" s="273">
        <v>0</v>
      </c>
      <c r="T294" s="274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75" t="s">
        <v>295</v>
      </c>
      <c r="AT294" s="275" t="s">
        <v>292</v>
      </c>
      <c r="AU294" s="275" t="s">
        <v>91</v>
      </c>
      <c r="AY294" s="18" t="s">
        <v>191</v>
      </c>
      <c r="BE294" s="160">
        <f>IF(N294="základná",J294,0)</f>
        <v>0</v>
      </c>
      <c r="BF294" s="160">
        <f>IF(N294="znížená",J294,0)</f>
        <v>0</v>
      </c>
      <c r="BG294" s="160">
        <f>IF(N294="zákl. prenesená",J294,0)</f>
        <v>0</v>
      </c>
      <c r="BH294" s="160">
        <f>IF(N294="zníž. prenesená",J294,0)</f>
        <v>0</v>
      </c>
      <c r="BI294" s="160">
        <f>IF(N294="nulová",J294,0)</f>
        <v>0</v>
      </c>
      <c r="BJ294" s="18" t="s">
        <v>91</v>
      </c>
      <c r="BK294" s="160">
        <f>ROUND(I294*H294,2)</f>
        <v>0</v>
      </c>
      <c r="BL294" s="18" t="s">
        <v>271</v>
      </c>
      <c r="BM294" s="275" t="s">
        <v>1349</v>
      </c>
    </row>
    <row r="295" s="2" customFormat="1" ht="16.5" customHeight="1">
      <c r="A295" s="41"/>
      <c r="B295" s="42"/>
      <c r="C295" s="263" t="s">
        <v>485</v>
      </c>
      <c r="D295" s="263" t="s">
        <v>194</v>
      </c>
      <c r="E295" s="264" t="s">
        <v>1350</v>
      </c>
      <c r="F295" s="265" t="s">
        <v>1351</v>
      </c>
      <c r="G295" s="266" t="s">
        <v>231</v>
      </c>
      <c r="H295" s="267">
        <v>2</v>
      </c>
      <c r="I295" s="268"/>
      <c r="J295" s="269">
        <f>ROUND(I295*H295,2)</f>
        <v>0</v>
      </c>
      <c r="K295" s="270"/>
      <c r="L295" s="44"/>
      <c r="M295" s="271" t="s">
        <v>1</v>
      </c>
      <c r="N295" s="272" t="s">
        <v>44</v>
      </c>
      <c r="O295" s="100"/>
      <c r="P295" s="273">
        <f>O295*H295</f>
        <v>0</v>
      </c>
      <c r="Q295" s="273">
        <v>0</v>
      </c>
      <c r="R295" s="273">
        <f>Q295*H295</f>
        <v>0</v>
      </c>
      <c r="S295" s="273">
        <v>0</v>
      </c>
      <c r="T295" s="274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75" t="s">
        <v>271</v>
      </c>
      <c r="AT295" s="275" t="s">
        <v>194</v>
      </c>
      <c r="AU295" s="275" t="s">
        <v>91</v>
      </c>
      <c r="AY295" s="18" t="s">
        <v>191</v>
      </c>
      <c r="BE295" s="160">
        <f>IF(N295="základná",J295,0)</f>
        <v>0</v>
      </c>
      <c r="BF295" s="160">
        <f>IF(N295="znížená",J295,0)</f>
        <v>0</v>
      </c>
      <c r="BG295" s="160">
        <f>IF(N295="zákl. prenesená",J295,0)</f>
        <v>0</v>
      </c>
      <c r="BH295" s="160">
        <f>IF(N295="zníž. prenesená",J295,0)</f>
        <v>0</v>
      </c>
      <c r="BI295" s="160">
        <f>IF(N295="nulová",J295,0)</f>
        <v>0</v>
      </c>
      <c r="BJ295" s="18" t="s">
        <v>91</v>
      </c>
      <c r="BK295" s="160">
        <f>ROUND(I295*H295,2)</f>
        <v>0</v>
      </c>
      <c r="BL295" s="18" t="s">
        <v>271</v>
      </c>
      <c r="BM295" s="275" t="s">
        <v>1352</v>
      </c>
    </row>
    <row r="296" s="13" customFormat="1">
      <c r="A296" s="13"/>
      <c r="B296" s="276"/>
      <c r="C296" s="277"/>
      <c r="D296" s="278" t="s">
        <v>200</v>
      </c>
      <c r="E296" s="279" t="s">
        <v>1</v>
      </c>
      <c r="F296" s="280" t="s">
        <v>1248</v>
      </c>
      <c r="G296" s="277"/>
      <c r="H296" s="281">
        <v>2</v>
      </c>
      <c r="I296" s="282"/>
      <c r="J296" s="277"/>
      <c r="K296" s="277"/>
      <c r="L296" s="283"/>
      <c r="M296" s="284"/>
      <c r="N296" s="285"/>
      <c r="O296" s="285"/>
      <c r="P296" s="285"/>
      <c r="Q296" s="285"/>
      <c r="R296" s="285"/>
      <c r="S296" s="285"/>
      <c r="T296" s="28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87" t="s">
        <v>200</v>
      </c>
      <c r="AU296" s="287" t="s">
        <v>91</v>
      </c>
      <c r="AV296" s="13" t="s">
        <v>91</v>
      </c>
      <c r="AW296" s="13" t="s">
        <v>33</v>
      </c>
      <c r="AX296" s="13" t="s">
        <v>78</v>
      </c>
      <c r="AY296" s="287" t="s">
        <v>191</v>
      </c>
    </row>
    <row r="297" s="14" customFormat="1">
      <c r="A297" s="14"/>
      <c r="B297" s="288"/>
      <c r="C297" s="289"/>
      <c r="D297" s="278" t="s">
        <v>200</v>
      </c>
      <c r="E297" s="290" t="s">
        <v>1</v>
      </c>
      <c r="F297" s="291" t="s">
        <v>204</v>
      </c>
      <c r="G297" s="289"/>
      <c r="H297" s="292">
        <v>2</v>
      </c>
      <c r="I297" s="293"/>
      <c r="J297" s="289"/>
      <c r="K297" s="289"/>
      <c r="L297" s="294"/>
      <c r="M297" s="295"/>
      <c r="N297" s="296"/>
      <c r="O297" s="296"/>
      <c r="P297" s="296"/>
      <c r="Q297" s="296"/>
      <c r="R297" s="296"/>
      <c r="S297" s="296"/>
      <c r="T297" s="29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98" t="s">
        <v>200</v>
      </c>
      <c r="AU297" s="298" t="s">
        <v>91</v>
      </c>
      <c r="AV297" s="14" t="s">
        <v>121</v>
      </c>
      <c r="AW297" s="14" t="s">
        <v>33</v>
      </c>
      <c r="AX297" s="14" t="s">
        <v>85</v>
      </c>
      <c r="AY297" s="298" t="s">
        <v>191</v>
      </c>
    </row>
    <row r="298" s="2" customFormat="1" ht="24.15" customHeight="1">
      <c r="A298" s="41"/>
      <c r="B298" s="42"/>
      <c r="C298" s="310" t="s">
        <v>489</v>
      </c>
      <c r="D298" s="310" t="s">
        <v>292</v>
      </c>
      <c r="E298" s="311" t="s">
        <v>1353</v>
      </c>
      <c r="F298" s="312" t="s">
        <v>1354</v>
      </c>
      <c r="G298" s="313" t="s">
        <v>231</v>
      </c>
      <c r="H298" s="314">
        <v>2</v>
      </c>
      <c r="I298" s="315"/>
      <c r="J298" s="316">
        <f>ROUND(I298*H298,2)</f>
        <v>0</v>
      </c>
      <c r="K298" s="317"/>
      <c r="L298" s="318"/>
      <c r="M298" s="319" t="s">
        <v>1</v>
      </c>
      <c r="N298" s="320" t="s">
        <v>44</v>
      </c>
      <c r="O298" s="100"/>
      <c r="P298" s="273">
        <f>O298*H298</f>
        <v>0</v>
      </c>
      <c r="Q298" s="273">
        <v>0.0135</v>
      </c>
      <c r="R298" s="273">
        <f>Q298*H298</f>
        <v>0.027</v>
      </c>
      <c r="S298" s="273">
        <v>0</v>
      </c>
      <c r="T298" s="274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75" t="s">
        <v>295</v>
      </c>
      <c r="AT298" s="275" t="s">
        <v>292</v>
      </c>
      <c r="AU298" s="275" t="s">
        <v>91</v>
      </c>
      <c r="AY298" s="18" t="s">
        <v>191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8" t="s">
        <v>91</v>
      </c>
      <c r="BK298" s="160">
        <f>ROUND(I298*H298,2)</f>
        <v>0</v>
      </c>
      <c r="BL298" s="18" t="s">
        <v>271</v>
      </c>
      <c r="BM298" s="275" t="s">
        <v>1355</v>
      </c>
    </row>
    <row r="299" s="2" customFormat="1" ht="24.15" customHeight="1">
      <c r="A299" s="41"/>
      <c r="B299" s="42"/>
      <c r="C299" s="263" t="s">
        <v>494</v>
      </c>
      <c r="D299" s="263" t="s">
        <v>194</v>
      </c>
      <c r="E299" s="264" t="s">
        <v>1356</v>
      </c>
      <c r="F299" s="265" t="s">
        <v>1357</v>
      </c>
      <c r="G299" s="266" t="s">
        <v>231</v>
      </c>
      <c r="H299" s="267">
        <v>2</v>
      </c>
      <c r="I299" s="268"/>
      <c r="J299" s="269">
        <f>ROUND(I299*H299,2)</f>
        <v>0</v>
      </c>
      <c r="K299" s="270"/>
      <c r="L299" s="44"/>
      <c r="M299" s="271" t="s">
        <v>1</v>
      </c>
      <c r="N299" s="272" t="s">
        <v>44</v>
      </c>
      <c r="O299" s="100"/>
      <c r="P299" s="273">
        <f>O299*H299</f>
        <v>0</v>
      </c>
      <c r="Q299" s="273">
        <v>0</v>
      </c>
      <c r="R299" s="273">
        <f>Q299*H299</f>
        <v>0</v>
      </c>
      <c r="S299" s="273">
        <v>0</v>
      </c>
      <c r="T299" s="274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75" t="s">
        <v>271</v>
      </c>
      <c r="AT299" s="275" t="s">
        <v>194</v>
      </c>
      <c r="AU299" s="275" t="s">
        <v>91</v>
      </c>
      <c r="AY299" s="18" t="s">
        <v>191</v>
      </c>
      <c r="BE299" s="160">
        <f>IF(N299="základná",J299,0)</f>
        <v>0</v>
      </c>
      <c r="BF299" s="160">
        <f>IF(N299="znížená",J299,0)</f>
        <v>0</v>
      </c>
      <c r="BG299" s="160">
        <f>IF(N299="zákl. prenesená",J299,0)</f>
        <v>0</v>
      </c>
      <c r="BH299" s="160">
        <f>IF(N299="zníž. prenesená",J299,0)</f>
        <v>0</v>
      </c>
      <c r="BI299" s="160">
        <f>IF(N299="nulová",J299,0)</f>
        <v>0</v>
      </c>
      <c r="BJ299" s="18" t="s">
        <v>91</v>
      </c>
      <c r="BK299" s="160">
        <f>ROUND(I299*H299,2)</f>
        <v>0</v>
      </c>
      <c r="BL299" s="18" t="s">
        <v>271</v>
      </c>
      <c r="BM299" s="275" t="s">
        <v>1358</v>
      </c>
    </row>
    <row r="300" s="13" customFormat="1">
      <c r="A300" s="13"/>
      <c r="B300" s="276"/>
      <c r="C300" s="277"/>
      <c r="D300" s="278" t="s">
        <v>200</v>
      </c>
      <c r="E300" s="279" t="s">
        <v>1</v>
      </c>
      <c r="F300" s="280" t="s">
        <v>1249</v>
      </c>
      <c r="G300" s="277"/>
      <c r="H300" s="281">
        <v>2</v>
      </c>
      <c r="I300" s="282"/>
      <c r="J300" s="277"/>
      <c r="K300" s="277"/>
      <c r="L300" s="283"/>
      <c r="M300" s="284"/>
      <c r="N300" s="285"/>
      <c r="O300" s="285"/>
      <c r="P300" s="285"/>
      <c r="Q300" s="285"/>
      <c r="R300" s="285"/>
      <c r="S300" s="285"/>
      <c r="T300" s="28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7" t="s">
        <v>200</v>
      </c>
      <c r="AU300" s="287" t="s">
        <v>91</v>
      </c>
      <c r="AV300" s="13" t="s">
        <v>91</v>
      </c>
      <c r="AW300" s="13" t="s">
        <v>33</v>
      </c>
      <c r="AX300" s="13" t="s">
        <v>78</v>
      </c>
      <c r="AY300" s="287" t="s">
        <v>191</v>
      </c>
    </row>
    <row r="301" s="14" customFormat="1">
      <c r="A301" s="14"/>
      <c r="B301" s="288"/>
      <c r="C301" s="289"/>
      <c r="D301" s="278" t="s">
        <v>200</v>
      </c>
      <c r="E301" s="290" t="s">
        <v>1</v>
      </c>
      <c r="F301" s="291" t="s">
        <v>204</v>
      </c>
      <c r="G301" s="289"/>
      <c r="H301" s="292">
        <v>2</v>
      </c>
      <c r="I301" s="293"/>
      <c r="J301" s="289"/>
      <c r="K301" s="289"/>
      <c r="L301" s="294"/>
      <c r="M301" s="295"/>
      <c r="N301" s="296"/>
      <c r="O301" s="296"/>
      <c r="P301" s="296"/>
      <c r="Q301" s="296"/>
      <c r="R301" s="296"/>
      <c r="S301" s="296"/>
      <c r="T301" s="29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98" t="s">
        <v>200</v>
      </c>
      <c r="AU301" s="298" t="s">
        <v>91</v>
      </c>
      <c r="AV301" s="14" t="s">
        <v>121</v>
      </c>
      <c r="AW301" s="14" t="s">
        <v>33</v>
      </c>
      <c r="AX301" s="14" t="s">
        <v>85</v>
      </c>
      <c r="AY301" s="298" t="s">
        <v>191</v>
      </c>
    </row>
    <row r="302" s="2" customFormat="1" ht="24.15" customHeight="1">
      <c r="A302" s="41"/>
      <c r="B302" s="42"/>
      <c r="C302" s="310" t="s">
        <v>198</v>
      </c>
      <c r="D302" s="310" t="s">
        <v>292</v>
      </c>
      <c r="E302" s="311" t="s">
        <v>1359</v>
      </c>
      <c r="F302" s="312" t="s">
        <v>1360</v>
      </c>
      <c r="G302" s="313" t="s">
        <v>231</v>
      </c>
      <c r="H302" s="314">
        <v>2</v>
      </c>
      <c r="I302" s="315"/>
      <c r="J302" s="316">
        <f>ROUND(I302*H302,2)</f>
        <v>0</v>
      </c>
      <c r="K302" s="317"/>
      <c r="L302" s="318"/>
      <c r="M302" s="319" t="s">
        <v>1</v>
      </c>
      <c r="N302" s="320" t="s">
        <v>44</v>
      </c>
      <c r="O302" s="100"/>
      <c r="P302" s="273">
        <f>O302*H302</f>
        <v>0</v>
      </c>
      <c r="Q302" s="273">
        <v>0.013100000000000001</v>
      </c>
      <c r="R302" s="273">
        <f>Q302*H302</f>
        <v>0.026200000000000001</v>
      </c>
      <c r="S302" s="273">
        <v>0</v>
      </c>
      <c r="T302" s="274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75" t="s">
        <v>295</v>
      </c>
      <c r="AT302" s="275" t="s">
        <v>292</v>
      </c>
      <c r="AU302" s="275" t="s">
        <v>91</v>
      </c>
      <c r="AY302" s="18" t="s">
        <v>191</v>
      </c>
      <c r="BE302" s="160">
        <f>IF(N302="základná",J302,0)</f>
        <v>0</v>
      </c>
      <c r="BF302" s="160">
        <f>IF(N302="znížená",J302,0)</f>
        <v>0</v>
      </c>
      <c r="BG302" s="160">
        <f>IF(N302="zákl. prenesená",J302,0)</f>
        <v>0</v>
      </c>
      <c r="BH302" s="160">
        <f>IF(N302="zníž. prenesená",J302,0)</f>
        <v>0</v>
      </c>
      <c r="BI302" s="160">
        <f>IF(N302="nulová",J302,0)</f>
        <v>0</v>
      </c>
      <c r="BJ302" s="18" t="s">
        <v>91</v>
      </c>
      <c r="BK302" s="160">
        <f>ROUND(I302*H302,2)</f>
        <v>0</v>
      </c>
      <c r="BL302" s="18" t="s">
        <v>271</v>
      </c>
      <c r="BM302" s="275" t="s">
        <v>1361</v>
      </c>
    </row>
    <row r="303" s="2" customFormat="1" ht="16.5" customHeight="1">
      <c r="A303" s="41"/>
      <c r="B303" s="42"/>
      <c r="C303" s="263" t="s">
        <v>501</v>
      </c>
      <c r="D303" s="263" t="s">
        <v>194</v>
      </c>
      <c r="E303" s="264" t="s">
        <v>1362</v>
      </c>
      <c r="F303" s="265" t="s">
        <v>1363</v>
      </c>
      <c r="G303" s="266" t="s">
        <v>231</v>
      </c>
      <c r="H303" s="267">
        <v>2</v>
      </c>
      <c r="I303" s="268"/>
      <c r="J303" s="269">
        <f>ROUND(I303*H303,2)</f>
        <v>0</v>
      </c>
      <c r="K303" s="270"/>
      <c r="L303" s="44"/>
      <c r="M303" s="271" t="s">
        <v>1</v>
      </c>
      <c r="N303" s="272" t="s">
        <v>44</v>
      </c>
      <c r="O303" s="100"/>
      <c r="P303" s="273">
        <f>O303*H303</f>
        <v>0</v>
      </c>
      <c r="Q303" s="273">
        <v>0</v>
      </c>
      <c r="R303" s="273">
        <f>Q303*H303</f>
        <v>0</v>
      </c>
      <c r="S303" s="273">
        <v>0</v>
      </c>
      <c r="T303" s="274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75" t="s">
        <v>271</v>
      </c>
      <c r="AT303" s="275" t="s">
        <v>194</v>
      </c>
      <c r="AU303" s="275" t="s">
        <v>91</v>
      </c>
      <c r="AY303" s="18" t="s">
        <v>191</v>
      </c>
      <c r="BE303" s="160">
        <f>IF(N303="základná",J303,0)</f>
        <v>0</v>
      </c>
      <c r="BF303" s="160">
        <f>IF(N303="znížená",J303,0)</f>
        <v>0</v>
      </c>
      <c r="BG303" s="160">
        <f>IF(N303="zákl. prenesená",J303,0)</f>
        <v>0</v>
      </c>
      <c r="BH303" s="160">
        <f>IF(N303="zníž. prenesená",J303,0)</f>
        <v>0</v>
      </c>
      <c r="BI303" s="160">
        <f>IF(N303="nulová",J303,0)</f>
        <v>0</v>
      </c>
      <c r="BJ303" s="18" t="s">
        <v>91</v>
      </c>
      <c r="BK303" s="160">
        <f>ROUND(I303*H303,2)</f>
        <v>0</v>
      </c>
      <c r="BL303" s="18" t="s">
        <v>271</v>
      </c>
      <c r="BM303" s="275" t="s">
        <v>1364</v>
      </c>
    </row>
    <row r="304" s="13" customFormat="1">
      <c r="A304" s="13"/>
      <c r="B304" s="276"/>
      <c r="C304" s="277"/>
      <c r="D304" s="278" t="s">
        <v>200</v>
      </c>
      <c r="E304" s="279" t="s">
        <v>1</v>
      </c>
      <c r="F304" s="280" t="s">
        <v>1249</v>
      </c>
      <c r="G304" s="277"/>
      <c r="H304" s="281">
        <v>2</v>
      </c>
      <c r="I304" s="282"/>
      <c r="J304" s="277"/>
      <c r="K304" s="277"/>
      <c r="L304" s="283"/>
      <c r="M304" s="284"/>
      <c r="N304" s="285"/>
      <c r="O304" s="285"/>
      <c r="P304" s="285"/>
      <c r="Q304" s="285"/>
      <c r="R304" s="285"/>
      <c r="S304" s="285"/>
      <c r="T304" s="28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87" t="s">
        <v>200</v>
      </c>
      <c r="AU304" s="287" t="s">
        <v>91</v>
      </c>
      <c r="AV304" s="13" t="s">
        <v>91</v>
      </c>
      <c r="AW304" s="13" t="s">
        <v>33</v>
      </c>
      <c r="AX304" s="13" t="s">
        <v>78</v>
      </c>
      <c r="AY304" s="287" t="s">
        <v>191</v>
      </c>
    </row>
    <row r="305" s="14" customFormat="1">
      <c r="A305" s="14"/>
      <c r="B305" s="288"/>
      <c r="C305" s="289"/>
      <c r="D305" s="278" t="s">
        <v>200</v>
      </c>
      <c r="E305" s="290" t="s">
        <v>1</v>
      </c>
      <c r="F305" s="291" t="s">
        <v>204</v>
      </c>
      <c r="G305" s="289"/>
      <c r="H305" s="292">
        <v>2</v>
      </c>
      <c r="I305" s="293"/>
      <c r="J305" s="289"/>
      <c r="K305" s="289"/>
      <c r="L305" s="294"/>
      <c r="M305" s="295"/>
      <c r="N305" s="296"/>
      <c r="O305" s="296"/>
      <c r="P305" s="296"/>
      <c r="Q305" s="296"/>
      <c r="R305" s="296"/>
      <c r="S305" s="296"/>
      <c r="T305" s="29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98" t="s">
        <v>200</v>
      </c>
      <c r="AU305" s="298" t="s">
        <v>91</v>
      </c>
      <c r="AV305" s="14" t="s">
        <v>121</v>
      </c>
      <c r="AW305" s="14" t="s">
        <v>33</v>
      </c>
      <c r="AX305" s="14" t="s">
        <v>85</v>
      </c>
      <c r="AY305" s="298" t="s">
        <v>191</v>
      </c>
    </row>
    <row r="306" s="2" customFormat="1" ht="16.5" customHeight="1">
      <c r="A306" s="41"/>
      <c r="B306" s="42"/>
      <c r="C306" s="310" t="s">
        <v>505</v>
      </c>
      <c r="D306" s="310" t="s">
        <v>292</v>
      </c>
      <c r="E306" s="311" t="s">
        <v>1365</v>
      </c>
      <c r="F306" s="312" t="s">
        <v>1366</v>
      </c>
      <c r="G306" s="313" t="s">
        <v>231</v>
      </c>
      <c r="H306" s="314">
        <v>2</v>
      </c>
      <c r="I306" s="315"/>
      <c r="J306" s="316">
        <f>ROUND(I306*H306,2)</f>
        <v>0</v>
      </c>
      <c r="K306" s="317"/>
      <c r="L306" s="318"/>
      <c r="M306" s="319" t="s">
        <v>1</v>
      </c>
      <c r="N306" s="320" t="s">
        <v>44</v>
      </c>
      <c r="O306" s="100"/>
      <c r="P306" s="273">
        <f>O306*H306</f>
        <v>0</v>
      </c>
      <c r="Q306" s="273">
        <v>0.02</v>
      </c>
      <c r="R306" s="273">
        <f>Q306*H306</f>
        <v>0.040000000000000001</v>
      </c>
      <c r="S306" s="273">
        <v>0</v>
      </c>
      <c r="T306" s="274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75" t="s">
        <v>295</v>
      </c>
      <c r="AT306" s="275" t="s">
        <v>292</v>
      </c>
      <c r="AU306" s="275" t="s">
        <v>91</v>
      </c>
      <c r="AY306" s="18" t="s">
        <v>191</v>
      </c>
      <c r="BE306" s="160">
        <f>IF(N306="základná",J306,0)</f>
        <v>0</v>
      </c>
      <c r="BF306" s="160">
        <f>IF(N306="znížená",J306,0)</f>
        <v>0</v>
      </c>
      <c r="BG306" s="160">
        <f>IF(N306="zákl. prenesená",J306,0)</f>
        <v>0</v>
      </c>
      <c r="BH306" s="160">
        <f>IF(N306="zníž. prenesená",J306,0)</f>
        <v>0</v>
      </c>
      <c r="BI306" s="160">
        <f>IF(N306="nulová",J306,0)</f>
        <v>0</v>
      </c>
      <c r="BJ306" s="18" t="s">
        <v>91</v>
      </c>
      <c r="BK306" s="160">
        <f>ROUND(I306*H306,2)</f>
        <v>0</v>
      </c>
      <c r="BL306" s="18" t="s">
        <v>271</v>
      </c>
      <c r="BM306" s="275" t="s">
        <v>1367</v>
      </c>
    </row>
    <row r="307" s="2" customFormat="1" ht="24.15" customHeight="1">
      <c r="A307" s="41"/>
      <c r="B307" s="42"/>
      <c r="C307" s="263" t="s">
        <v>509</v>
      </c>
      <c r="D307" s="263" t="s">
        <v>194</v>
      </c>
      <c r="E307" s="264" t="s">
        <v>805</v>
      </c>
      <c r="F307" s="265" t="s">
        <v>806</v>
      </c>
      <c r="G307" s="266" t="s">
        <v>231</v>
      </c>
      <c r="H307" s="267">
        <v>1</v>
      </c>
      <c r="I307" s="268"/>
      <c r="J307" s="269">
        <f>ROUND(I307*H307,2)</f>
        <v>0</v>
      </c>
      <c r="K307" s="270"/>
      <c r="L307" s="44"/>
      <c r="M307" s="271" t="s">
        <v>1</v>
      </c>
      <c r="N307" s="272" t="s">
        <v>44</v>
      </c>
      <c r="O307" s="100"/>
      <c r="P307" s="273">
        <f>O307*H307</f>
        <v>0</v>
      </c>
      <c r="Q307" s="273">
        <v>0</v>
      </c>
      <c r="R307" s="273">
        <f>Q307*H307</f>
        <v>0</v>
      </c>
      <c r="S307" s="273">
        <v>0</v>
      </c>
      <c r="T307" s="274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75" t="s">
        <v>271</v>
      </c>
      <c r="AT307" s="275" t="s">
        <v>194</v>
      </c>
      <c r="AU307" s="275" t="s">
        <v>91</v>
      </c>
      <c r="AY307" s="18" t="s">
        <v>191</v>
      </c>
      <c r="BE307" s="160">
        <f>IF(N307="základná",J307,0)</f>
        <v>0</v>
      </c>
      <c r="BF307" s="160">
        <f>IF(N307="znížená",J307,0)</f>
        <v>0</v>
      </c>
      <c r="BG307" s="160">
        <f>IF(N307="zákl. prenesená",J307,0)</f>
        <v>0</v>
      </c>
      <c r="BH307" s="160">
        <f>IF(N307="zníž. prenesená",J307,0)</f>
        <v>0</v>
      </c>
      <c r="BI307" s="160">
        <f>IF(N307="nulová",J307,0)</f>
        <v>0</v>
      </c>
      <c r="BJ307" s="18" t="s">
        <v>91</v>
      </c>
      <c r="BK307" s="160">
        <f>ROUND(I307*H307,2)</f>
        <v>0</v>
      </c>
      <c r="BL307" s="18" t="s">
        <v>271</v>
      </c>
      <c r="BM307" s="275" t="s">
        <v>1368</v>
      </c>
    </row>
    <row r="308" s="13" customFormat="1">
      <c r="A308" s="13"/>
      <c r="B308" s="276"/>
      <c r="C308" s="277"/>
      <c r="D308" s="278" t="s">
        <v>200</v>
      </c>
      <c r="E308" s="279" t="s">
        <v>1</v>
      </c>
      <c r="F308" s="280" t="s">
        <v>584</v>
      </c>
      <c r="G308" s="277"/>
      <c r="H308" s="281">
        <v>1</v>
      </c>
      <c r="I308" s="282"/>
      <c r="J308" s="277"/>
      <c r="K308" s="277"/>
      <c r="L308" s="283"/>
      <c r="M308" s="284"/>
      <c r="N308" s="285"/>
      <c r="O308" s="285"/>
      <c r="P308" s="285"/>
      <c r="Q308" s="285"/>
      <c r="R308" s="285"/>
      <c r="S308" s="285"/>
      <c r="T308" s="28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7" t="s">
        <v>200</v>
      </c>
      <c r="AU308" s="287" t="s">
        <v>91</v>
      </c>
      <c r="AV308" s="13" t="s">
        <v>91</v>
      </c>
      <c r="AW308" s="13" t="s">
        <v>33</v>
      </c>
      <c r="AX308" s="13" t="s">
        <v>78</v>
      </c>
      <c r="AY308" s="287" t="s">
        <v>191</v>
      </c>
    </row>
    <row r="309" s="14" customFormat="1">
      <c r="A309" s="14"/>
      <c r="B309" s="288"/>
      <c r="C309" s="289"/>
      <c r="D309" s="278" t="s">
        <v>200</v>
      </c>
      <c r="E309" s="290" t="s">
        <v>1</v>
      </c>
      <c r="F309" s="291" t="s">
        <v>204</v>
      </c>
      <c r="G309" s="289"/>
      <c r="H309" s="292">
        <v>1</v>
      </c>
      <c r="I309" s="293"/>
      <c r="J309" s="289"/>
      <c r="K309" s="289"/>
      <c r="L309" s="294"/>
      <c r="M309" s="295"/>
      <c r="N309" s="296"/>
      <c r="O309" s="296"/>
      <c r="P309" s="296"/>
      <c r="Q309" s="296"/>
      <c r="R309" s="296"/>
      <c r="S309" s="296"/>
      <c r="T309" s="29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8" t="s">
        <v>200</v>
      </c>
      <c r="AU309" s="298" t="s">
        <v>91</v>
      </c>
      <c r="AV309" s="14" t="s">
        <v>121</v>
      </c>
      <c r="AW309" s="14" t="s">
        <v>33</v>
      </c>
      <c r="AX309" s="14" t="s">
        <v>85</v>
      </c>
      <c r="AY309" s="298" t="s">
        <v>191</v>
      </c>
    </row>
    <row r="310" s="2" customFormat="1" ht="24.15" customHeight="1">
      <c r="A310" s="41"/>
      <c r="B310" s="42"/>
      <c r="C310" s="310" t="s">
        <v>513</v>
      </c>
      <c r="D310" s="310" t="s">
        <v>292</v>
      </c>
      <c r="E310" s="311" t="s">
        <v>808</v>
      </c>
      <c r="F310" s="312" t="s">
        <v>809</v>
      </c>
      <c r="G310" s="313" t="s">
        <v>231</v>
      </c>
      <c r="H310" s="314">
        <v>1</v>
      </c>
      <c r="I310" s="315"/>
      <c r="J310" s="316">
        <f>ROUND(I310*H310,2)</f>
        <v>0</v>
      </c>
      <c r="K310" s="317"/>
      <c r="L310" s="318"/>
      <c r="M310" s="319" t="s">
        <v>1</v>
      </c>
      <c r="N310" s="320" t="s">
        <v>44</v>
      </c>
      <c r="O310" s="100"/>
      <c r="P310" s="273">
        <f>O310*H310</f>
        <v>0</v>
      </c>
      <c r="Q310" s="273">
        <v>0.0098499999999999994</v>
      </c>
      <c r="R310" s="273">
        <f>Q310*H310</f>
        <v>0.0098499999999999994</v>
      </c>
      <c r="S310" s="273">
        <v>0</v>
      </c>
      <c r="T310" s="274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75" t="s">
        <v>295</v>
      </c>
      <c r="AT310" s="275" t="s">
        <v>292</v>
      </c>
      <c r="AU310" s="275" t="s">
        <v>91</v>
      </c>
      <c r="AY310" s="18" t="s">
        <v>191</v>
      </c>
      <c r="BE310" s="160">
        <f>IF(N310="základná",J310,0)</f>
        <v>0</v>
      </c>
      <c r="BF310" s="160">
        <f>IF(N310="znížená",J310,0)</f>
        <v>0</v>
      </c>
      <c r="BG310" s="160">
        <f>IF(N310="zákl. prenesená",J310,0)</f>
        <v>0</v>
      </c>
      <c r="BH310" s="160">
        <f>IF(N310="zníž. prenesená",J310,0)</f>
        <v>0</v>
      </c>
      <c r="BI310" s="160">
        <f>IF(N310="nulová",J310,0)</f>
        <v>0</v>
      </c>
      <c r="BJ310" s="18" t="s">
        <v>91</v>
      </c>
      <c r="BK310" s="160">
        <f>ROUND(I310*H310,2)</f>
        <v>0</v>
      </c>
      <c r="BL310" s="18" t="s">
        <v>271</v>
      </c>
      <c r="BM310" s="275" t="s">
        <v>1369</v>
      </c>
    </row>
    <row r="311" s="2" customFormat="1" ht="16.5" customHeight="1">
      <c r="A311" s="41"/>
      <c r="B311" s="42"/>
      <c r="C311" s="263" t="s">
        <v>518</v>
      </c>
      <c r="D311" s="263" t="s">
        <v>194</v>
      </c>
      <c r="E311" s="264" t="s">
        <v>811</v>
      </c>
      <c r="F311" s="265" t="s">
        <v>812</v>
      </c>
      <c r="G311" s="266" t="s">
        <v>231</v>
      </c>
      <c r="H311" s="267">
        <v>1</v>
      </c>
      <c r="I311" s="268"/>
      <c r="J311" s="269">
        <f>ROUND(I311*H311,2)</f>
        <v>0</v>
      </c>
      <c r="K311" s="270"/>
      <c r="L311" s="44"/>
      <c r="M311" s="271" t="s">
        <v>1</v>
      </c>
      <c r="N311" s="272" t="s">
        <v>44</v>
      </c>
      <c r="O311" s="100"/>
      <c r="P311" s="273">
        <f>O311*H311</f>
        <v>0</v>
      </c>
      <c r="Q311" s="273">
        <v>0.00027999999999999998</v>
      </c>
      <c r="R311" s="273">
        <f>Q311*H311</f>
        <v>0.00027999999999999998</v>
      </c>
      <c r="S311" s="273">
        <v>0</v>
      </c>
      <c r="T311" s="274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75" t="s">
        <v>271</v>
      </c>
      <c r="AT311" s="275" t="s">
        <v>194</v>
      </c>
      <c r="AU311" s="275" t="s">
        <v>91</v>
      </c>
      <c r="AY311" s="18" t="s">
        <v>191</v>
      </c>
      <c r="BE311" s="160">
        <f>IF(N311="základná",J311,0)</f>
        <v>0</v>
      </c>
      <c r="BF311" s="160">
        <f>IF(N311="znížená",J311,0)</f>
        <v>0</v>
      </c>
      <c r="BG311" s="160">
        <f>IF(N311="zákl. prenesená",J311,0)</f>
        <v>0</v>
      </c>
      <c r="BH311" s="160">
        <f>IF(N311="zníž. prenesená",J311,0)</f>
        <v>0</v>
      </c>
      <c r="BI311" s="160">
        <f>IF(N311="nulová",J311,0)</f>
        <v>0</v>
      </c>
      <c r="BJ311" s="18" t="s">
        <v>91</v>
      </c>
      <c r="BK311" s="160">
        <f>ROUND(I311*H311,2)</f>
        <v>0</v>
      </c>
      <c r="BL311" s="18" t="s">
        <v>271</v>
      </c>
      <c r="BM311" s="275" t="s">
        <v>1370</v>
      </c>
    </row>
    <row r="312" s="13" customFormat="1">
      <c r="A312" s="13"/>
      <c r="B312" s="276"/>
      <c r="C312" s="277"/>
      <c r="D312" s="278" t="s">
        <v>200</v>
      </c>
      <c r="E312" s="279" t="s">
        <v>1</v>
      </c>
      <c r="F312" s="280" t="s">
        <v>584</v>
      </c>
      <c r="G312" s="277"/>
      <c r="H312" s="281">
        <v>1</v>
      </c>
      <c r="I312" s="282"/>
      <c r="J312" s="277"/>
      <c r="K312" s="277"/>
      <c r="L312" s="283"/>
      <c r="M312" s="284"/>
      <c r="N312" s="285"/>
      <c r="O312" s="285"/>
      <c r="P312" s="285"/>
      <c r="Q312" s="285"/>
      <c r="R312" s="285"/>
      <c r="S312" s="285"/>
      <c r="T312" s="28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7" t="s">
        <v>200</v>
      </c>
      <c r="AU312" s="287" t="s">
        <v>91</v>
      </c>
      <c r="AV312" s="13" t="s">
        <v>91</v>
      </c>
      <c r="AW312" s="13" t="s">
        <v>33</v>
      </c>
      <c r="AX312" s="13" t="s">
        <v>78</v>
      </c>
      <c r="AY312" s="287" t="s">
        <v>191</v>
      </c>
    </row>
    <row r="313" s="14" customFormat="1">
      <c r="A313" s="14"/>
      <c r="B313" s="288"/>
      <c r="C313" s="289"/>
      <c r="D313" s="278" t="s">
        <v>200</v>
      </c>
      <c r="E313" s="290" t="s">
        <v>1</v>
      </c>
      <c r="F313" s="291" t="s">
        <v>204</v>
      </c>
      <c r="G313" s="289"/>
      <c r="H313" s="292">
        <v>1</v>
      </c>
      <c r="I313" s="293"/>
      <c r="J313" s="289"/>
      <c r="K313" s="289"/>
      <c r="L313" s="294"/>
      <c r="M313" s="295"/>
      <c r="N313" s="296"/>
      <c r="O313" s="296"/>
      <c r="P313" s="296"/>
      <c r="Q313" s="296"/>
      <c r="R313" s="296"/>
      <c r="S313" s="296"/>
      <c r="T313" s="2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8" t="s">
        <v>200</v>
      </c>
      <c r="AU313" s="298" t="s">
        <v>91</v>
      </c>
      <c r="AV313" s="14" t="s">
        <v>121</v>
      </c>
      <c r="AW313" s="14" t="s">
        <v>33</v>
      </c>
      <c r="AX313" s="14" t="s">
        <v>85</v>
      </c>
      <c r="AY313" s="298" t="s">
        <v>191</v>
      </c>
    </row>
    <row r="314" s="2" customFormat="1" ht="16.5" customHeight="1">
      <c r="A314" s="41"/>
      <c r="B314" s="42"/>
      <c r="C314" s="310" t="s">
        <v>522</v>
      </c>
      <c r="D314" s="310" t="s">
        <v>292</v>
      </c>
      <c r="E314" s="311" t="s">
        <v>814</v>
      </c>
      <c r="F314" s="312" t="s">
        <v>815</v>
      </c>
      <c r="G314" s="313" t="s">
        <v>231</v>
      </c>
      <c r="H314" s="314">
        <v>1</v>
      </c>
      <c r="I314" s="315"/>
      <c r="J314" s="316">
        <f>ROUND(I314*H314,2)</f>
        <v>0</v>
      </c>
      <c r="K314" s="317"/>
      <c r="L314" s="318"/>
      <c r="M314" s="319" t="s">
        <v>1</v>
      </c>
      <c r="N314" s="320" t="s">
        <v>44</v>
      </c>
      <c r="O314" s="100"/>
      <c r="P314" s="273">
        <f>O314*H314</f>
        <v>0</v>
      </c>
      <c r="Q314" s="273">
        <v>0.017000000000000001</v>
      </c>
      <c r="R314" s="273">
        <f>Q314*H314</f>
        <v>0.017000000000000001</v>
      </c>
      <c r="S314" s="273">
        <v>0</v>
      </c>
      <c r="T314" s="27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75" t="s">
        <v>295</v>
      </c>
      <c r="AT314" s="275" t="s">
        <v>292</v>
      </c>
      <c r="AU314" s="275" t="s">
        <v>91</v>
      </c>
      <c r="AY314" s="18" t="s">
        <v>191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8" t="s">
        <v>91</v>
      </c>
      <c r="BK314" s="160">
        <f>ROUND(I314*H314,2)</f>
        <v>0</v>
      </c>
      <c r="BL314" s="18" t="s">
        <v>271</v>
      </c>
      <c r="BM314" s="275" t="s">
        <v>1371</v>
      </c>
    </row>
    <row r="315" s="2" customFormat="1" ht="24.15" customHeight="1">
      <c r="A315" s="41"/>
      <c r="B315" s="42"/>
      <c r="C315" s="263" t="s">
        <v>528</v>
      </c>
      <c r="D315" s="263" t="s">
        <v>194</v>
      </c>
      <c r="E315" s="264" t="s">
        <v>825</v>
      </c>
      <c r="F315" s="265" t="s">
        <v>826</v>
      </c>
      <c r="G315" s="266" t="s">
        <v>827</v>
      </c>
      <c r="H315" s="267">
        <v>1</v>
      </c>
      <c r="I315" s="268"/>
      <c r="J315" s="269">
        <f>ROUND(I315*H315,2)</f>
        <v>0</v>
      </c>
      <c r="K315" s="270"/>
      <c r="L315" s="44"/>
      <c r="M315" s="271" t="s">
        <v>1</v>
      </c>
      <c r="N315" s="272" t="s">
        <v>44</v>
      </c>
      <c r="O315" s="100"/>
      <c r="P315" s="273">
        <f>O315*H315</f>
        <v>0</v>
      </c>
      <c r="Q315" s="273">
        <v>0</v>
      </c>
      <c r="R315" s="273">
        <f>Q315*H315</f>
        <v>0</v>
      </c>
      <c r="S315" s="273">
        <v>0.019460000000000002</v>
      </c>
      <c r="T315" s="274">
        <f>S315*H315</f>
        <v>0.019460000000000002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75" t="s">
        <v>271</v>
      </c>
      <c r="AT315" s="275" t="s">
        <v>194</v>
      </c>
      <c r="AU315" s="275" t="s">
        <v>91</v>
      </c>
      <c r="AY315" s="18" t="s">
        <v>191</v>
      </c>
      <c r="BE315" s="160">
        <f>IF(N315="základná",J315,0)</f>
        <v>0</v>
      </c>
      <c r="BF315" s="160">
        <f>IF(N315="znížená",J315,0)</f>
        <v>0</v>
      </c>
      <c r="BG315" s="160">
        <f>IF(N315="zákl. prenesená",J315,0)</f>
        <v>0</v>
      </c>
      <c r="BH315" s="160">
        <f>IF(N315="zníž. prenesená",J315,0)</f>
        <v>0</v>
      </c>
      <c r="BI315" s="160">
        <f>IF(N315="nulová",J315,0)</f>
        <v>0</v>
      </c>
      <c r="BJ315" s="18" t="s">
        <v>91</v>
      </c>
      <c r="BK315" s="160">
        <f>ROUND(I315*H315,2)</f>
        <v>0</v>
      </c>
      <c r="BL315" s="18" t="s">
        <v>271</v>
      </c>
      <c r="BM315" s="275" t="s">
        <v>1372</v>
      </c>
    </row>
    <row r="316" s="13" customFormat="1">
      <c r="A316" s="13"/>
      <c r="B316" s="276"/>
      <c r="C316" s="277"/>
      <c r="D316" s="278" t="s">
        <v>200</v>
      </c>
      <c r="E316" s="279" t="s">
        <v>1</v>
      </c>
      <c r="F316" s="280" t="s">
        <v>1373</v>
      </c>
      <c r="G316" s="277"/>
      <c r="H316" s="281">
        <v>1</v>
      </c>
      <c r="I316" s="282"/>
      <c r="J316" s="277"/>
      <c r="K316" s="277"/>
      <c r="L316" s="283"/>
      <c r="M316" s="284"/>
      <c r="N316" s="285"/>
      <c r="O316" s="285"/>
      <c r="P316" s="285"/>
      <c r="Q316" s="285"/>
      <c r="R316" s="285"/>
      <c r="S316" s="285"/>
      <c r="T316" s="28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87" t="s">
        <v>200</v>
      </c>
      <c r="AU316" s="287" t="s">
        <v>91</v>
      </c>
      <c r="AV316" s="13" t="s">
        <v>91</v>
      </c>
      <c r="AW316" s="13" t="s">
        <v>33</v>
      </c>
      <c r="AX316" s="13" t="s">
        <v>78</v>
      </c>
      <c r="AY316" s="287" t="s">
        <v>191</v>
      </c>
    </row>
    <row r="317" s="14" customFormat="1">
      <c r="A317" s="14"/>
      <c r="B317" s="288"/>
      <c r="C317" s="289"/>
      <c r="D317" s="278" t="s">
        <v>200</v>
      </c>
      <c r="E317" s="290" t="s">
        <v>584</v>
      </c>
      <c r="F317" s="291" t="s">
        <v>204</v>
      </c>
      <c r="G317" s="289"/>
      <c r="H317" s="292">
        <v>1</v>
      </c>
      <c r="I317" s="293"/>
      <c r="J317" s="289"/>
      <c r="K317" s="289"/>
      <c r="L317" s="294"/>
      <c r="M317" s="295"/>
      <c r="N317" s="296"/>
      <c r="O317" s="296"/>
      <c r="P317" s="296"/>
      <c r="Q317" s="296"/>
      <c r="R317" s="296"/>
      <c r="S317" s="296"/>
      <c r="T317" s="29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8" t="s">
        <v>200</v>
      </c>
      <c r="AU317" s="298" t="s">
        <v>91</v>
      </c>
      <c r="AV317" s="14" t="s">
        <v>121</v>
      </c>
      <c r="AW317" s="14" t="s">
        <v>33</v>
      </c>
      <c r="AX317" s="14" t="s">
        <v>85</v>
      </c>
      <c r="AY317" s="298" t="s">
        <v>191</v>
      </c>
    </row>
    <row r="318" s="2" customFormat="1" ht="16.5" customHeight="1">
      <c r="A318" s="41"/>
      <c r="B318" s="42"/>
      <c r="C318" s="263" t="s">
        <v>535</v>
      </c>
      <c r="D318" s="263" t="s">
        <v>194</v>
      </c>
      <c r="E318" s="264" t="s">
        <v>1374</v>
      </c>
      <c r="F318" s="265" t="s">
        <v>1375</v>
      </c>
      <c r="G318" s="266" t="s">
        <v>231</v>
      </c>
      <c r="H318" s="267">
        <v>2</v>
      </c>
      <c r="I318" s="268"/>
      <c r="J318" s="269">
        <f>ROUND(I318*H318,2)</f>
        <v>0</v>
      </c>
      <c r="K318" s="270"/>
      <c r="L318" s="44"/>
      <c r="M318" s="271" t="s">
        <v>1</v>
      </c>
      <c r="N318" s="272" t="s">
        <v>44</v>
      </c>
      <c r="O318" s="100"/>
      <c r="P318" s="273">
        <f>O318*H318</f>
        <v>0</v>
      </c>
      <c r="Q318" s="273">
        <v>0</v>
      </c>
      <c r="R318" s="273">
        <f>Q318*H318</f>
        <v>0</v>
      </c>
      <c r="S318" s="273">
        <v>0</v>
      </c>
      <c r="T318" s="274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75" t="s">
        <v>271</v>
      </c>
      <c r="AT318" s="275" t="s">
        <v>194</v>
      </c>
      <c r="AU318" s="275" t="s">
        <v>91</v>
      </c>
      <c r="AY318" s="18" t="s">
        <v>191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8" t="s">
        <v>91</v>
      </c>
      <c r="BK318" s="160">
        <f>ROUND(I318*H318,2)</f>
        <v>0</v>
      </c>
      <c r="BL318" s="18" t="s">
        <v>271</v>
      </c>
      <c r="BM318" s="275" t="s">
        <v>1376</v>
      </c>
    </row>
    <row r="319" s="13" customFormat="1">
      <c r="A319" s="13"/>
      <c r="B319" s="276"/>
      <c r="C319" s="277"/>
      <c r="D319" s="278" t="s">
        <v>200</v>
      </c>
      <c r="E319" s="279" t="s">
        <v>1</v>
      </c>
      <c r="F319" s="280" t="s">
        <v>1248</v>
      </c>
      <c r="G319" s="277"/>
      <c r="H319" s="281">
        <v>2</v>
      </c>
      <c r="I319" s="282"/>
      <c r="J319" s="277"/>
      <c r="K319" s="277"/>
      <c r="L319" s="283"/>
      <c r="M319" s="284"/>
      <c r="N319" s="285"/>
      <c r="O319" s="285"/>
      <c r="P319" s="285"/>
      <c r="Q319" s="285"/>
      <c r="R319" s="285"/>
      <c r="S319" s="285"/>
      <c r="T319" s="28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87" t="s">
        <v>200</v>
      </c>
      <c r="AU319" s="287" t="s">
        <v>91</v>
      </c>
      <c r="AV319" s="13" t="s">
        <v>91</v>
      </c>
      <c r="AW319" s="13" t="s">
        <v>33</v>
      </c>
      <c r="AX319" s="13" t="s">
        <v>85</v>
      </c>
      <c r="AY319" s="287" t="s">
        <v>191</v>
      </c>
    </row>
    <row r="320" s="2" customFormat="1" ht="16.5" customHeight="1">
      <c r="A320" s="41"/>
      <c r="B320" s="42"/>
      <c r="C320" s="310" t="s">
        <v>541</v>
      </c>
      <c r="D320" s="310" t="s">
        <v>292</v>
      </c>
      <c r="E320" s="311" t="s">
        <v>1377</v>
      </c>
      <c r="F320" s="312" t="s">
        <v>1378</v>
      </c>
      <c r="G320" s="313" t="s">
        <v>231</v>
      </c>
      <c r="H320" s="314">
        <v>2</v>
      </c>
      <c r="I320" s="315"/>
      <c r="J320" s="316">
        <f>ROUND(I320*H320,2)</f>
        <v>0</v>
      </c>
      <c r="K320" s="317"/>
      <c r="L320" s="318"/>
      <c r="M320" s="319" t="s">
        <v>1</v>
      </c>
      <c r="N320" s="320" t="s">
        <v>44</v>
      </c>
      <c r="O320" s="100"/>
      <c r="P320" s="273">
        <f>O320*H320</f>
        <v>0</v>
      </c>
      <c r="Q320" s="273">
        <v>0.002</v>
      </c>
      <c r="R320" s="273">
        <f>Q320*H320</f>
        <v>0.0040000000000000001</v>
      </c>
      <c r="S320" s="273">
        <v>0</v>
      </c>
      <c r="T320" s="274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75" t="s">
        <v>295</v>
      </c>
      <c r="AT320" s="275" t="s">
        <v>292</v>
      </c>
      <c r="AU320" s="275" t="s">
        <v>91</v>
      </c>
      <c r="AY320" s="18" t="s">
        <v>191</v>
      </c>
      <c r="BE320" s="160">
        <f>IF(N320="základná",J320,0)</f>
        <v>0</v>
      </c>
      <c r="BF320" s="160">
        <f>IF(N320="znížená",J320,0)</f>
        <v>0</v>
      </c>
      <c r="BG320" s="160">
        <f>IF(N320="zákl. prenesená",J320,0)</f>
        <v>0</v>
      </c>
      <c r="BH320" s="160">
        <f>IF(N320="zníž. prenesená",J320,0)</f>
        <v>0</v>
      </c>
      <c r="BI320" s="160">
        <f>IF(N320="nulová",J320,0)</f>
        <v>0</v>
      </c>
      <c r="BJ320" s="18" t="s">
        <v>91</v>
      </c>
      <c r="BK320" s="160">
        <f>ROUND(I320*H320,2)</f>
        <v>0</v>
      </c>
      <c r="BL320" s="18" t="s">
        <v>271</v>
      </c>
      <c r="BM320" s="275" t="s">
        <v>1379</v>
      </c>
    </row>
    <row r="321" s="2" customFormat="1" ht="24.15" customHeight="1">
      <c r="A321" s="41"/>
      <c r="B321" s="42"/>
      <c r="C321" s="263" t="s">
        <v>546</v>
      </c>
      <c r="D321" s="263" t="s">
        <v>194</v>
      </c>
      <c r="E321" s="264" t="s">
        <v>830</v>
      </c>
      <c r="F321" s="265" t="s">
        <v>831</v>
      </c>
      <c r="G321" s="266" t="s">
        <v>231</v>
      </c>
      <c r="H321" s="267">
        <v>4</v>
      </c>
      <c r="I321" s="268"/>
      <c r="J321" s="269">
        <f>ROUND(I321*H321,2)</f>
        <v>0</v>
      </c>
      <c r="K321" s="270"/>
      <c r="L321" s="44"/>
      <c r="M321" s="271" t="s">
        <v>1</v>
      </c>
      <c r="N321" s="272" t="s">
        <v>44</v>
      </c>
      <c r="O321" s="100"/>
      <c r="P321" s="273">
        <f>O321*H321</f>
        <v>0</v>
      </c>
      <c r="Q321" s="273">
        <v>0</v>
      </c>
      <c r="R321" s="273">
        <f>Q321*H321</f>
        <v>0</v>
      </c>
      <c r="S321" s="273">
        <v>0</v>
      </c>
      <c r="T321" s="274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75" t="s">
        <v>271</v>
      </c>
      <c r="AT321" s="275" t="s">
        <v>194</v>
      </c>
      <c r="AU321" s="275" t="s">
        <v>91</v>
      </c>
      <c r="AY321" s="18" t="s">
        <v>191</v>
      </c>
      <c r="BE321" s="160">
        <f>IF(N321="základná",J321,0)</f>
        <v>0</v>
      </c>
      <c r="BF321" s="160">
        <f>IF(N321="znížená",J321,0)</f>
        <v>0</v>
      </c>
      <c r="BG321" s="160">
        <f>IF(N321="zákl. prenesená",J321,0)</f>
        <v>0</v>
      </c>
      <c r="BH321" s="160">
        <f>IF(N321="zníž. prenesená",J321,0)</f>
        <v>0</v>
      </c>
      <c r="BI321" s="160">
        <f>IF(N321="nulová",J321,0)</f>
        <v>0</v>
      </c>
      <c r="BJ321" s="18" t="s">
        <v>91</v>
      </c>
      <c r="BK321" s="160">
        <f>ROUND(I321*H321,2)</f>
        <v>0</v>
      </c>
      <c r="BL321" s="18" t="s">
        <v>271</v>
      </c>
      <c r="BM321" s="275" t="s">
        <v>1380</v>
      </c>
    </row>
    <row r="322" s="13" customFormat="1">
      <c r="A322" s="13"/>
      <c r="B322" s="276"/>
      <c r="C322" s="277"/>
      <c r="D322" s="278" t="s">
        <v>200</v>
      </c>
      <c r="E322" s="279" t="s">
        <v>1</v>
      </c>
      <c r="F322" s="280" t="s">
        <v>1331</v>
      </c>
      <c r="G322" s="277"/>
      <c r="H322" s="281">
        <v>2</v>
      </c>
      <c r="I322" s="282"/>
      <c r="J322" s="277"/>
      <c r="K322" s="277"/>
      <c r="L322" s="283"/>
      <c r="M322" s="284"/>
      <c r="N322" s="285"/>
      <c r="O322" s="285"/>
      <c r="P322" s="285"/>
      <c r="Q322" s="285"/>
      <c r="R322" s="285"/>
      <c r="S322" s="285"/>
      <c r="T322" s="28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87" t="s">
        <v>200</v>
      </c>
      <c r="AU322" s="287" t="s">
        <v>91</v>
      </c>
      <c r="AV322" s="13" t="s">
        <v>91</v>
      </c>
      <c r="AW322" s="13" t="s">
        <v>33</v>
      </c>
      <c r="AX322" s="13" t="s">
        <v>78</v>
      </c>
      <c r="AY322" s="287" t="s">
        <v>191</v>
      </c>
    </row>
    <row r="323" s="13" customFormat="1">
      <c r="A323" s="13"/>
      <c r="B323" s="276"/>
      <c r="C323" s="277"/>
      <c r="D323" s="278" t="s">
        <v>200</v>
      </c>
      <c r="E323" s="279" t="s">
        <v>1</v>
      </c>
      <c r="F323" s="280" t="s">
        <v>1248</v>
      </c>
      <c r="G323" s="277"/>
      <c r="H323" s="281">
        <v>2</v>
      </c>
      <c r="I323" s="282"/>
      <c r="J323" s="277"/>
      <c r="K323" s="277"/>
      <c r="L323" s="283"/>
      <c r="M323" s="284"/>
      <c r="N323" s="285"/>
      <c r="O323" s="285"/>
      <c r="P323" s="285"/>
      <c r="Q323" s="285"/>
      <c r="R323" s="285"/>
      <c r="S323" s="285"/>
      <c r="T323" s="28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87" t="s">
        <v>200</v>
      </c>
      <c r="AU323" s="287" t="s">
        <v>91</v>
      </c>
      <c r="AV323" s="13" t="s">
        <v>91</v>
      </c>
      <c r="AW323" s="13" t="s">
        <v>33</v>
      </c>
      <c r="AX323" s="13" t="s">
        <v>78</v>
      </c>
      <c r="AY323" s="287" t="s">
        <v>191</v>
      </c>
    </row>
    <row r="324" s="14" customFormat="1">
      <c r="A324" s="14"/>
      <c r="B324" s="288"/>
      <c r="C324" s="289"/>
      <c r="D324" s="278" t="s">
        <v>200</v>
      </c>
      <c r="E324" s="290" t="s">
        <v>1</v>
      </c>
      <c r="F324" s="291" t="s">
        <v>204</v>
      </c>
      <c r="G324" s="289"/>
      <c r="H324" s="292">
        <v>4</v>
      </c>
      <c r="I324" s="293"/>
      <c r="J324" s="289"/>
      <c r="K324" s="289"/>
      <c r="L324" s="294"/>
      <c r="M324" s="295"/>
      <c r="N324" s="296"/>
      <c r="O324" s="296"/>
      <c r="P324" s="296"/>
      <c r="Q324" s="296"/>
      <c r="R324" s="296"/>
      <c r="S324" s="296"/>
      <c r="T324" s="29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98" t="s">
        <v>200</v>
      </c>
      <c r="AU324" s="298" t="s">
        <v>91</v>
      </c>
      <c r="AV324" s="14" t="s">
        <v>121</v>
      </c>
      <c r="AW324" s="14" t="s">
        <v>33</v>
      </c>
      <c r="AX324" s="14" t="s">
        <v>85</v>
      </c>
      <c r="AY324" s="298" t="s">
        <v>191</v>
      </c>
    </row>
    <row r="325" s="2" customFormat="1" ht="16.5" customHeight="1">
      <c r="A325" s="41"/>
      <c r="B325" s="42"/>
      <c r="C325" s="310" t="s">
        <v>552</v>
      </c>
      <c r="D325" s="310" t="s">
        <v>292</v>
      </c>
      <c r="E325" s="311" t="s">
        <v>834</v>
      </c>
      <c r="F325" s="312" t="s">
        <v>835</v>
      </c>
      <c r="G325" s="313" t="s">
        <v>231</v>
      </c>
      <c r="H325" s="314">
        <v>2</v>
      </c>
      <c r="I325" s="315"/>
      <c r="J325" s="316">
        <f>ROUND(I325*H325,2)</f>
        <v>0</v>
      </c>
      <c r="K325" s="317"/>
      <c r="L325" s="318"/>
      <c r="M325" s="319" t="s">
        <v>1</v>
      </c>
      <c r="N325" s="320" t="s">
        <v>44</v>
      </c>
      <c r="O325" s="100"/>
      <c r="P325" s="273">
        <f>O325*H325</f>
        <v>0</v>
      </c>
      <c r="Q325" s="273">
        <v>0.00025000000000000001</v>
      </c>
      <c r="R325" s="273">
        <f>Q325*H325</f>
        <v>0.00050000000000000001</v>
      </c>
      <c r="S325" s="273">
        <v>0</v>
      </c>
      <c r="T325" s="27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75" t="s">
        <v>295</v>
      </c>
      <c r="AT325" s="275" t="s">
        <v>292</v>
      </c>
      <c r="AU325" s="275" t="s">
        <v>91</v>
      </c>
      <c r="AY325" s="18" t="s">
        <v>191</v>
      </c>
      <c r="BE325" s="160">
        <f>IF(N325="základná",J325,0)</f>
        <v>0</v>
      </c>
      <c r="BF325" s="160">
        <f>IF(N325="znížená",J325,0)</f>
        <v>0</v>
      </c>
      <c r="BG325" s="160">
        <f>IF(N325="zákl. prenesená",J325,0)</f>
        <v>0</v>
      </c>
      <c r="BH325" s="160">
        <f>IF(N325="zníž. prenesená",J325,0)</f>
        <v>0</v>
      </c>
      <c r="BI325" s="160">
        <f>IF(N325="nulová",J325,0)</f>
        <v>0</v>
      </c>
      <c r="BJ325" s="18" t="s">
        <v>91</v>
      </c>
      <c r="BK325" s="160">
        <f>ROUND(I325*H325,2)</f>
        <v>0</v>
      </c>
      <c r="BL325" s="18" t="s">
        <v>271</v>
      </c>
      <c r="BM325" s="275" t="s">
        <v>1381</v>
      </c>
    </row>
    <row r="326" s="2" customFormat="1" ht="16.5" customHeight="1">
      <c r="A326" s="41"/>
      <c r="B326" s="42"/>
      <c r="C326" s="310" t="s">
        <v>556</v>
      </c>
      <c r="D326" s="310" t="s">
        <v>292</v>
      </c>
      <c r="E326" s="311" t="s">
        <v>1382</v>
      </c>
      <c r="F326" s="312" t="s">
        <v>1383</v>
      </c>
      <c r="G326" s="313" t="s">
        <v>231</v>
      </c>
      <c r="H326" s="314">
        <v>2</v>
      </c>
      <c r="I326" s="315"/>
      <c r="J326" s="316">
        <f>ROUND(I326*H326,2)</f>
        <v>0</v>
      </c>
      <c r="K326" s="317"/>
      <c r="L326" s="318"/>
      <c r="M326" s="319" t="s">
        <v>1</v>
      </c>
      <c r="N326" s="320" t="s">
        <v>44</v>
      </c>
      <c r="O326" s="100"/>
      <c r="P326" s="273">
        <f>O326*H326</f>
        <v>0</v>
      </c>
      <c r="Q326" s="273">
        <v>0.00050000000000000001</v>
      </c>
      <c r="R326" s="273">
        <f>Q326*H326</f>
        <v>0.001</v>
      </c>
      <c r="S326" s="273">
        <v>0</v>
      </c>
      <c r="T326" s="274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75" t="s">
        <v>295</v>
      </c>
      <c r="AT326" s="275" t="s">
        <v>292</v>
      </c>
      <c r="AU326" s="275" t="s">
        <v>91</v>
      </c>
      <c r="AY326" s="18" t="s">
        <v>191</v>
      </c>
      <c r="BE326" s="160">
        <f>IF(N326="základná",J326,0)</f>
        <v>0</v>
      </c>
      <c r="BF326" s="160">
        <f>IF(N326="znížená",J326,0)</f>
        <v>0</v>
      </c>
      <c r="BG326" s="160">
        <f>IF(N326="zákl. prenesená",J326,0)</f>
        <v>0</v>
      </c>
      <c r="BH326" s="160">
        <f>IF(N326="zníž. prenesená",J326,0)</f>
        <v>0</v>
      </c>
      <c r="BI326" s="160">
        <f>IF(N326="nulová",J326,0)</f>
        <v>0</v>
      </c>
      <c r="BJ326" s="18" t="s">
        <v>91</v>
      </c>
      <c r="BK326" s="160">
        <f>ROUND(I326*H326,2)</f>
        <v>0</v>
      </c>
      <c r="BL326" s="18" t="s">
        <v>271</v>
      </c>
      <c r="BM326" s="275" t="s">
        <v>1384</v>
      </c>
    </row>
    <row r="327" s="2" customFormat="1" ht="21.75" customHeight="1">
      <c r="A327" s="41"/>
      <c r="B327" s="42"/>
      <c r="C327" s="263" t="s">
        <v>560</v>
      </c>
      <c r="D327" s="263" t="s">
        <v>194</v>
      </c>
      <c r="E327" s="264" t="s">
        <v>844</v>
      </c>
      <c r="F327" s="265" t="s">
        <v>845</v>
      </c>
      <c r="G327" s="266" t="s">
        <v>231</v>
      </c>
      <c r="H327" s="267">
        <v>1</v>
      </c>
      <c r="I327" s="268"/>
      <c r="J327" s="269">
        <f>ROUND(I327*H327,2)</f>
        <v>0</v>
      </c>
      <c r="K327" s="270"/>
      <c r="L327" s="44"/>
      <c r="M327" s="271" t="s">
        <v>1</v>
      </c>
      <c r="N327" s="272" t="s">
        <v>44</v>
      </c>
      <c r="O327" s="100"/>
      <c r="P327" s="273">
        <f>O327*H327</f>
        <v>0</v>
      </c>
      <c r="Q327" s="273">
        <v>0</v>
      </c>
      <c r="R327" s="273">
        <f>Q327*H327</f>
        <v>0</v>
      </c>
      <c r="S327" s="273">
        <v>0</v>
      </c>
      <c r="T327" s="274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75" t="s">
        <v>271</v>
      </c>
      <c r="AT327" s="275" t="s">
        <v>194</v>
      </c>
      <c r="AU327" s="275" t="s">
        <v>91</v>
      </c>
      <c r="AY327" s="18" t="s">
        <v>191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8" t="s">
        <v>91</v>
      </c>
      <c r="BK327" s="160">
        <f>ROUND(I327*H327,2)</f>
        <v>0</v>
      </c>
      <c r="BL327" s="18" t="s">
        <v>271</v>
      </c>
      <c r="BM327" s="275" t="s">
        <v>1385</v>
      </c>
    </row>
    <row r="328" s="13" customFormat="1">
      <c r="A328" s="13"/>
      <c r="B328" s="276"/>
      <c r="C328" s="277"/>
      <c r="D328" s="278" t="s">
        <v>200</v>
      </c>
      <c r="E328" s="279" t="s">
        <v>1</v>
      </c>
      <c r="F328" s="280" t="s">
        <v>584</v>
      </c>
      <c r="G328" s="277"/>
      <c r="H328" s="281">
        <v>1</v>
      </c>
      <c r="I328" s="282"/>
      <c r="J328" s="277"/>
      <c r="K328" s="277"/>
      <c r="L328" s="283"/>
      <c r="M328" s="284"/>
      <c r="N328" s="285"/>
      <c r="O328" s="285"/>
      <c r="P328" s="285"/>
      <c r="Q328" s="285"/>
      <c r="R328" s="285"/>
      <c r="S328" s="285"/>
      <c r="T328" s="2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7" t="s">
        <v>200</v>
      </c>
      <c r="AU328" s="287" t="s">
        <v>91</v>
      </c>
      <c r="AV328" s="13" t="s">
        <v>91</v>
      </c>
      <c r="AW328" s="13" t="s">
        <v>33</v>
      </c>
      <c r="AX328" s="13" t="s">
        <v>85</v>
      </c>
      <c r="AY328" s="287" t="s">
        <v>191</v>
      </c>
    </row>
    <row r="329" s="2" customFormat="1" ht="16.5" customHeight="1">
      <c r="A329" s="41"/>
      <c r="B329" s="42"/>
      <c r="C329" s="310" t="s">
        <v>850</v>
      </c>
      <c r="D329" s="310" t="s">
        <v>292</v>
      </c>
      <c r="E329" s="311" t="s">
        <v>847</v>
      </c>
      <c r="F329" s="312" t="s">
        <v>848</v>
      </c>
      <c r="G329" s="313" t="s">
        <v>231</v>
      </c>
      <c r="H329" s="314">
        <v>1</v>
      </c>
      <c r="I329" s="315"/>
      <c r="J329" s="316">
        <f>ROUND(I329*H329,2)</f>
        <v>0</v>
      </c>
      <c r="K329" s="317"/>
      <c r="L329" s="318"/>
      <c r="M329" s="319" t="s">
        <v>1</v>
      </c>
      <c r="N329" s="320" t="s">
        <v>44</v>
      </c>
      <c r="O329" s="100"/>
      <c r="P329" s="273">
        <f>O329*H329</f>
        <v>0</v>
      </c>
      <c r="Q329" s="273">
        <v>0.0055999999999999999</v>
      </c>
      <c r="R329" s="273">
        <f>Q329*H329</f>
        <v>0.0055999999999999999</v>
      </c>
      <c r="S329" s="273">
        <v>0</v>
      </c>
      <c r="T329" s="274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75" t="s">
        <v>295</v>
      </c>
      <c r="AT329" s="275" t="s">
        <v>292</v>
      </c>
      <c r="AU329" s="275" t="s">
        <v>91</v>
      </c>
      <c r="AY329" s="18" t="s">
        <v>191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8" t="s">
        <v>91</v>
      </c>
      <c r="BK329" s="160">
        <f>ROUND(I329*H329,2)</f>
        <v>0</v>
      </c>
      <c r="BL329" s="18" t="s">
        <v>271</v>
      </c>
      <c r="BM329" s="275" t="s">
        <v>1386</v>
      </c>
    </row>
    <row r="330" s="2" customFormat="1" ht="37.8" customHeight="1">
      <c r="A330" s="41"/>
      <c r="B330" s="42"/>
      <c r="C330" s="263" t="s">
        <v>854</v>
      </c>
      <c r="D330" s="263" t="s">
        <v>194</v>
      </c>
      <c r="E330" s="264" t="s">
        <v>851</v>
      </c>
      <c r="F330" s="265" t="s">
        <v>852</v>
      </c>
      <c r="G330" s="266" t="s">
        <v>827</v>
      </c>
      <c r="H330" s="267">
        <v>4</v>
      </c>
      <c r="I330" s="268"/>
      <c r="J330" s="269">
        <f>ROUND(I330*H330,2)</f>
        <v>0</v>
      </c>
      <c r="K330" s="270"/>
      <c r="L330" s="44"/>
      <c r="M330" s="271" t="s">
        <v>1</v>
      </c>
      <c r="N330" s="272" t="s">
        <v>44</v>
      </c>
      <c r="O330" s="100"/>
      <c r="P330" s="273">
        <f>O330*H330</f>
        <v>0</v>
      </c>
      <c r="Q330" s="273">
        <v>0</v>
      </c>
      <c r="R330" s="273">
        <f>Q330*H330</f>
        <v>0</v>
      </c>
      <c r="S330" s="273">
        <v>0.014930000000000001</v>
      </c>
      <c r="T330" s="274">
        <f>S330*H330</f>
        <v>0.059720000000000002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75" t="s">
        <v>271</v>
      </c>
      <c r="AT330" s="275" t="s">
        <v>194</v>
      </c>
      <c r="AU330" s="275" t="s">
        <v>91</v>
      </c>
      <c r="AY330" s="18" t="s">
        <v>191</v>
      </c>
      <c r="BE330" s="160">
        <f>IF(N330="základná",J330,0)</f>
        <v>0</v>
      </c>
      <c r="BF330" s="160">
        <f>IF(N330="znížená",J330,0)</f>
        <v>0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8" t="s">
        <v>91</v>
      </c>
      <c r="BK330" s="160">
        <f>ROUND(I330*H330,2)</f>
        <v>0</v>
      </c>
      <c r="BL330" s="18" t="s">
        <v>271</v>
      </c>
      <c r="BM330" s="275" t="s">
        <v>1387</v>
      </c>
    </row>
    <row r="331" s="13" customFormat="1">
      <c r="A331" s="13"/>
      <c r="B331" s="276"/>
      <c r="C331" s="277"/>
      <c r="D331" s="278" t="s">
        <v>200</v>
      </c>
      <c r="E331" s="279" t="s">
        <v>1</v>
      </c>
      <c r="F331" s="280" t="s">
        <v>1388</v>
      </c>
      <c r="G331" s="277"/>
      <c r="H331" s="281">
        <v>4</v>
      </c>
      <c r="I331" s="282"/>
      <c r="J331" s="277"/>
      <c r="K331" s="277"/>
      <c r="L331" s="283"/>
      <c r="M331" s="284"/>
      <c r="N331" s="285"/>
      <c r="O331" s="285"/>
      <c r="P331" s="285"/>
      <c r="Q331" s="285"/>
      <c r="R331" s="285"/>
      <c r="S331" s="285"/>
      <c r="T331" s="28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87" t="s">
        <v>200</v>
      </c>
      <c r="AU331" s="287" t="s">
        <v>91</v>
      </c>
      <c r="AV331" s="13" t="s">
        <v>91</v>
      </c>
      <c r="AW331" s="13" t="s">
        <v>33</v>
      </c>
      <c r="AX331" s="13" t="s">
        <v>78</v>
      </c>
      <c r="AY331" s="287" t="s">
        <v>191</v>
      </c>
    </row>
    <row r="332" s="14" customFormat="1">
      <c r="A332" s="14"/>
      <c r="B332" s="288"/>
      <c r="C332" s="289"/>
      <c r="D332" s="278" t="s">
        <v>200</v>
      </c>
      <c r="E332" s="290" t="s">
        <v>1</v>
      </c>
      <c r="F332" s="291" t="s">
        <v>204</v>
      </c>
      <c r="G332" s="289"/>
      <c r="H332" s="292">
        <v>4</v>
      </c>
      <c r="I332" s="293"/>
      <c r="J332" s="289"/>
      <c r="K332" s="289"/>
      <c r="L332" s="294"/>
      <c r="M332" s="295"/>
      <c r="N332" s="296"/>
      <c r="O332" s="296"/>
      <c r="P332" s="296"/>
      <c r="Q332" s="296"/>
      <c r="R332" s="296"/>
      <c r="S332" s="296"/>
      <c r="T332" s="29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98" t="s">
        <v>200</v>
      </c>
      <c r="AU332" s="298" t="s">
        <v>91</v>
      </c>
      <c r="AV332" s="14" t="s">
        <v>121</v>
      </c>
      <c r="AW332" s="14" t="s">
        <v>33</v>
      </c>
      <c r="AX332" s="14" t="s">
        <v>85</v>
      </c>
      <c r="AY332" s="298" t="s">
        <v>191</v>
      </c>
    </row>
    <row r="333" s="2" customFormat="1" ht="16.5" customHeight="1">
      <c r="A333" s="41"/>
      <c r="B333" s="42"/>
      <c r="C333" s="263" t="s">
        <v>858</v>
      </c>
      <c r="D333" s="263" t="s">
        <v>194</v>
      </c>
      <c r="E333" s="264" t="s">
        <v>855</v>
      </c>
      <c r="F333" s="265" t="s">
        <v>856</v>
      </c>
      <c r="G333" s="266" t="s">
        <v>231</v>
      </c>
      <c r="H333" s="267">
        <v>2</v>
      </c>
      <c r="I333" s="268"/>
      <c r="J333" s="269">
        <f>ROUND(I333*H333,2)</f>
        <v>0</v>
      </c>
      <c r="K333" s="270"/>
      <c r="L333" s="44"/>
      <c r="M333" s="271" t="s">
        <v>1</v>
      </c>
      <c r="N333" s="272" t="s">
        <v>44</v>
      </c>
      <c r="O333" s="100"/>
      <c r="P333" s="273">
        <f>O333*H333</f>
        <v>0</v>
      </c>
      <c r="Q333" s="273">
        <v>8.0000000000000007E-05</v>
      </c>
      <c r="R333" s="273">
        <f>Q333*H333</f>
        <v>0.00016000000000000001</v>
      </c>
      <c r="S333" s="273">
        <v>0</v>
      </c>
      <c r="T333" s="274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75" t="s">
        <v>271</v>
      </c>
      <c r="AT333" s="275" t="s">
        <v>194</v>
      </c>
      <c r="AU333" s="275" t="s">
        <v>91</v>
      </c>
      <c r="AY333" s="18" t="s">
        <v>191</v>
      </c>
      <c r="BE333" s="160">
        <f>IF(N333="základná",J333,0)</f>
        <v>0</v>
      </c>
      <c r="BF333" s="160">
        <f>IF(N333="znížená",J333,0)</f>
        <v>0</v>
      </c>
      <c r="BG333" s="160">
        <f>IF(N333="zákl. prenesená",J333,0)</f>
        <v>0</v>
      </c>
      <c r="BH333" s="160">
        <f>IF(N333="zníž. prenesená",J333,0)</f>
        <v>0</v>
      </c>
      <c r="BI333" s="160">
        <f>IF(N333="nulová",J333,0)</f>
        <v>0</v>
      </c>
      <c r="BJ333" s="18" t="s">
        <v>91</v>
      </c>
      <c r="BK333" s="160">
        <f>ROUND(I333*H333,2)</f>
        <v>0</v>
      </c>
      <c r="BL333" s="18" t="s">
        <v>271</v>
      </c>
      <c r="BM333" s="275" t="s">
        <v>1389</v>
      </c>
    </row>
    <row r="334" s="13" customFormat="1">
      <c r="A334" s="13"/>
      <c r="B334" s="276"/>
      <c r="C334" s="277"/>
      <c r="D334" s="278" t="s">
        <v>200</v>
      </c>
      <c r="E334" s="279" t="s">
        <v>1</v>
      </c>
      <c r="F334" s="280" t="s">
        <v>91</v>
      </c>
      <c r="G334" s="277"/>
      <c r="H334" s="281">
        <v>2</v>
      </c>
      <c r="I334" s="282"/>
      <c r="J334" s="277"/>
      <c r="K334" s="277"/>
      <c r="L334" s="283"/>
      <c r="M334" s="284"/>
      <c r="N334" s="285"/>
      <c r="O334" s="285"/>
      <c r="P334" s="285"/>
      <c r="Q334" s="285"/>
      <c r="R334" s="285"/>
      <c r="S334" s="285"/>
      <c r="T334" s="28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87" t="s">
        <v>200</v>
      </c>
      <c r="AU334" s="287" t="s">
        <v>91</v>
      </c>
      <c r="AV334" s="13" t="s">
        <v>91</v>
      </c>
      <c r="AW334" s="13" t="s">
        <v>33</v>
      </c>
      <c r="AX334" s="13" t="s">
        <v>85</v>
      </c>
      <c r="AY334" s="287" t="s">
        <v>191</v>
      </c>
    </row>
    <row r="335" s="2" customFormat="1" ht="24.15" customHeight="1">
      <c r="A335" s="41"/>
      <c r="B335" s="42"/>
      <c r="C335" s="310" t="s">
        <v>862</v>
      </c>
      <c r="D335" s="310" t="s">
        <v>292</v>
      </c>
      <c r="E335" s="311" t="s">
        <v>859</v>
      </c>
      <c r="F335" s="312" t="s">
        <v>860</v>
      </c>
      <c r="G335" s="313" t="s">
        <v>231</v>
      </c>
      <c r="H335" s="314">
        <v>2</v>
      </c>
      <c r="I335" s="315"/>
      <c r="J335" s="316">
        <f>ROUND(I335*H335,2)</f>
        <v>0</v>
      </c>
      <c r="K335" s="317"/>
      <c r="L335" s="318"/>
      <c r="M335" s="319" t="s">
        <v>1</v>
      </c>
      <c r="N335" s="320" t="s">
        <v>44</v>
      </c>
      <c r="O335" s="100"/>
      <c r="P335" s="273">
        <f>O335*H335</f>
        <v>0</v>
      </c>
      <c r="Q335" s="273">
        <v>0.00021000000000000001</v>
      </c>
      <c r="R335" s="273">
        <f>Q335*H335</f>
        <v>0.00042000000000000002</v>
      </c>
      <c r="S335" s="273">
        <v>0</v>
      </c>
      <c r="T335" s="274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75" t="s">
        <v>295</v>
      </c>
      <c r="AT335" s="275" t="s">
        <v>292</v>
      </c>
      <c r="AU335" s="275" t="s">
        <v>91</v>
      </c>
      <c r="AY335" s="18" t="s">
        <v>191</v>
      </c>
      <c r="BE335" s="160">
        <f>IF(N335="základná",J335,0)</f>
        <v>0</v>
      </c>
      <c r="BF335" s="160">
        <f>IF(N335="znížená",J335,0)</f>
        <v>0</v>
      </c>
      <c r="BG335" s="160">
        <f>IF(N335="zákl. prenesená",J335,0)</f>
        <v>0</v>
      </c>
      <c r="BH335" s="160">
        <f>IF(N335="zníž. prenesená",J335,0)</f>
        <v>0</v>
      </c>
      <c r="BI335" s="160">
        <f>IF(N335="nulová",J335,0)</f>
        <v>0</v>
      </c>
      <c r="BJ335" s="18" t="s">
        <v>91</v>
      </c>
      <c r="BK335" s="160">
        <f>ROUND(I335*H335,2)</f>
        <v>0</v>
      </c>
      <c r="BL335" s="18" t="s">
        <v>271</v>
      </c>
      <c r="BM335" s="275" t="s">
        <v>1390</v>
      </c>
    </row>
    <row r="336" s="2" customFormat="1" ht="16.5" customHeight="1">
      <c r="A336" s="41"/>
      <c r="B336" s="42"/>
      <c r="C336" s="263" t="s">
        <v>866</v>
      </c>
      <c r="D336" s="263" t="s">
        <v>194</v>
      </c>
      <c r="E336" s="264" t="s">
        <v>863</v>
      </c>
      <c r="F336" s="265" t="s">
        <v>864</v>
      </c>
      <c r="G336" s="266" t="s">
        <v>231</v>
      </c>
      <c r="H336" s="267">
        <v>6</v>
      </c>
      <c r="I336" s="268"/>
      <c r="J336" s="269">
        <f>ROUND(I336*H336,2)</f>
        <v>0</v>
      </c>
      <c r="K336" s="270"/>
      <c r="L336" s="44"/>
      <c r="M336" s="271" t="s">
        <v>1</v>
      </c>
      <c r="N336" s="272" t="s">
        <v>44</v>
      </c>
      <c r="O336" s="100"/>
      <c r="P336" s="273">
        <f>O336*H336</f>
        <v>0</v>
      </c>
      <c r="Q336" s="273">
        <v>8.0000000000000007E-05</v>
      </c>
      <c r="R336" s="273">
        <f>Q336*H336</f>
        <v>0.00048000000000000007</v>
      </c>
      <c r="S336" s="273">
        <v>0</v>
      </c>
      <c r="T336" s="274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75" t="s">
        <v>271</v>
      </c>
      <c r="AT336" s="275" t="s">
        <v>194</v>
      </c>
      <c r="AU336" s="275" t="s">
        <v>91</v>
      </c>
      <c r="AY336" s="18" t="s">
        <v>191</v>
      </c>
      <c r="BE336" s="160">
        <f>IF(N336="základná",J336,0)</f>
        <v>0</v>
      </c>
      <c r="BF336" s="160">
        <f>IF(N336="znížená",J336,0)</f>
        <v>0</v>
      </c>
      <c r="BG336" s="160">
        <f>IF(N336="zákl. prenesená",J336,0)</f>
        <v>0</v>
      </c>
      <c r="BH336" s="160">
        <f>IF(N336="zníž. prenesená",J336,0)</f>
        <v>0</v>
      </c>
      <c r="BI336" s="160">
        <f>IF(N336="nulová",J336,0)</f>
        <v>0</v>
      </c>
      <c r="BJ336" s="18" t="s">
        <v>91</v>
      </c>
      <c r="BK336" s="160">
        <f>ROUND(I336*H336,2)</f>
        <v>0</v>
      </c>
      <c r="BL336" s="18" t="s">
        <v>271</v>
      </c>
      <c r="BM336" s="275" t="s">
        <v>1391</v>
      </c>
    </row>
    <row r="337" s="13" customFormat="1">
      <c r="A337" s="13"/>
      <c r="B337" s="276"/>
      <c r="C337" s="277"/>
      <c r="D337" s="278" t="s">
        <v>200</v>
      </c>
      <c r="E337" s="279" t="s">
        <v>1</v>
      </c>
      <c r="F337" s="280" t="s">
        <v>1392</v>
      </c>
      <c r="G337" s="277"/>
      <c r="H337" s="281">
        <v>6</v>
      </c>
      <c r="I337" s="282"/>
      <c r="J337" s="277"/>
      <c r="K337" s="277"/>
      <c r="L337" s="283"/>
      <c r="M337" s="284"/>
      <c r="N337" s="285"/>
      <c r="O337" s="285"/>
      <c r="P337" s="285"/>
      <c r="Q337" s="285"/>
      <c r="R337" s="285"/>
      <c r="S337" s="285"/>
      <c r="T337" s="28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7" t="s">
        <v>200</v>
      </c>
      <c r="AU337" s="287" t="s">
        <v>91</v>
      </c>
      <c r="AV337" s="13" t="s">
        <v>91</v>
      </c>
      <c r="AW337" s="13" t="s">
        <v>33</v>
      </c>
      <c r="AX337" s="13" t="s">
        <v>78</v>
      </c>
      <c r="AY337" s="287" t="s">
        <v>191</v>
      </c>
    </row>
    <row r="338" s="14" customFormat="1">
      <c r="A338" s="14"/>
      <c r="B338" s="288"/>
      <c r="C338" s="289"/>
      <c r="D338" s="278" t="s">
        <v>200</v>
      </c>
      <c r="E338" s="290" t="s">
        <v>1</v>
      </c>
      <c r="F338" s="291" t="s">
        <v>204</v>
      </c>
      <c r="G338" s="289"/>
      <c r="H338" s="292">
        <v>6</v>
      </c>
      <c r="I338" s="293"/>
      <c r="J338" s="289"/>
      <c r="K338" s="289"/>
      <c r="L338" s="294"/>
      <c r="M338" s="295"/>
      <c r="N338" s="296"/>
      <c r="O338" s="296"/>
      <c r="P338" s="296"/>
      <c r="Q338" s="296"/>
      <c r="R338" s="296"/>
      <c r="S338" s="296"/>
      <c r="T338" s="29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98" t="s">
        <v>200</v>
      </c>
      <c r="AU338" s="298" t="s">
        <v>91</v>
      </c>
      <c r="AV338" s="14" t="s">
        <v>121</v>
      </c>
      <c r="AW338" s="14" t="s">
        <v>33</v>
      </c>
      <c r="AX338" s="14" t="s">
        <v>85</v>
      </c>
      <c r="AY338" s="298" t="s">
        <v>191</v>
      </c>
    </row>
    <row r="339" s="2" customFormat="1" ht="24.15" customHeight="1">
      <c r="A339" s="41"/>
      <c r="B339" s="42"/>
      <c r="C339" s="310" t="s">
        <v>870</v>
      </c>
      <c r="D339" s="310" t="s">
        <v>292</v>
      </c>
      <c r="E339" s="311" t="s">
        <v>867</v>
      </c>
      <c r="F339" s="312" t="s">
        <v>868</v>
      </c>
      <c r="G339" s="313" t="s">
        <v>231</v>
      </c>
      <c r="H339" s="314">
        <v>6</v>
      </c>
      <c r="I339" s="315"/>
      <c r="J339" s="316">
        <f>ROUND(I339*H339,2)</f>
        <v>0</v>
      </c>
      <c r="K339" s="317"/>
      <c r="L339" s="318"/>
      <c r="M339" s="319" t="s">
        <v>1</v>
      </c>
      <c r="N339" s="320" t="s">
        <v>44</v>
      </c>
      <c r="O339" s="100"/>
      <c r="P339" s="273">
        <f>O339*H339</f>
        <v>0</v>
      </c>
      <c r="Q339" s="273">
        <v>0.0035999999999999999</v>
      </c>
      <c r="R339" s="273">
        <f>Q339*H339</f>
        <v>0.021600000000000001</v>
      </c>
      <c r="S339" s="273">
        <v>0</v>
      </c>
      <c r="T339" s="274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75" t="s">
        <v>295</v>
      </c>
      <c r="AT339" s="275" t="s">
        <v>292</v>
      </c>
      <c r="AU339" s="275" t="s">
        <v>91</v>
      </c>
      <c r="AY339" s="18" t="s">
        <v>191</v>
      </c>
      <c r="BE339" s="160">
        <f>IF(N339="základná",J339,0)</f>
        <v>0</v>
      </c>
      <c r="BF339" s="160">
        <f>IF(N339="znížená",J339,0)</f>
        <v>0</v>
      </c>
      <c r="BG339" s="160">
        <f>IF(N339="zákl. prenesená",J339,0)</f>
        <v>0</v>
      </c>
      <c r="BH339" s="160">
        <f>IF(N339="zníž. prenesená",J339,0)</f>
        <v>0</v>
      </c>
      <c r="BI339" s="160">
        <f>IF(N339="nulová",J339,0)</f>
        <v>0</v>
      </c>
      <c r="BJ339" s="18" t="s">
        <v>91</v>
      </c>
      <c r="BK339" s="160">
        <f>ROUND(I339*H339,2)</f>
        <v>0</v>
      </c>
      <c r="BL339" s="18" t="s">
        <v>271</v>
      </c>
      <c r="BM339" s="275" t="s">
        <v>1393</v>
      </c>
    </row>
    <row r="340" s="2" customFormat="1" ht="24.15" customHeight="1">
      <c r="A340" s="41"/>
      <c r="B340" s="42"/>
      <c r="C340" s="263" t="s">
        <v>874</v>
      </c>
      <c r="D340" s="263" t="s">
        <v>194</v>
      </c>
      <c r="E340" s="264" t="s">
        <v>871</v>
      </c>
      <c r="F340" s="265" t="s">
        <v>872</v>
      </c>
      <c r="G340" s="266" t="s">
        <v>827</v>
      </c>
      <c r="H340" s="267">
        <v>1</v>
      </c>
      <c r="I340" s="268"/>
      <c r="J340" s="269">
        <f>ROUND(I340*H340,2)</f>
        <v>0</v>
      </c>
      <c r="K340" s="270"/>
      <c r="L340" s="44"/>
      <c r="M340" s="271" t="s">
        <v>1</v>
      </c>
      <c r="N340" s="272" t="s">
        <v>44</v>
      </c>
      <c r="O340" s="100"/>
      <c r="P340" s="273">
        <f>O340*H340</f>
        <v>0</v>
      </c>
      <c r="Q340" s="273">
        <v>0</v>
      </c>
      <c r="R340" s="273">
        <f>Q340*H340</f>
        <v>0</v>
      </c>
      <c r="S340" s="273">
        <v>0.0025999999999999999</v>
      </c>
      <c r="T340" s="274">
        <f>S340*H340</f>
        <v>0.0025999999999999999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75" t="s">
        <v>271</v>
      </c>
      <c r="AT340" s="275" t="s">
        <v>194</v>
      </c>
      <c r="AU340" s="275" t="s">
        <v>91</v>
      </c>
      <c r="AY340" s="18" t="s">
        <v>191</v>
      </c>
      <c r="BE340" s="160">
        <f>IF(N340="základná",J340,0)</f>
        <v>0</v>
      </c>
      <c r="BF340" s="160">
        <f>IF(N340="znížená",J340,0)</f>
        <v>0</v>
      </c>
      <c r="BG340" s="160">
        <f>IF(N340="zákl. prenesená",J340,0)</f>
        <v>0</v>
      </c>
      <c r="BH340" s="160">
        <f>IF(N340="zníž. prenesená",J340,0)</f>
        <v>0</v>
      </c>
      <c r="BI340" s="160">
        <f>IF(N340="nulová",J340,0)</f>
        <v>0</v>
      </c>
      <c r="BJ340" s="18" t="s">
        <v>91</v>
      </c>
      <c r="BK340" s="160">
        <f>ROUND(I340*H340,2)</f>
        <v>0</v>
      </c>
      <c r="BL340" s="18" t="s">
        <v>271</v>
      </c>
      <c r="BM340" s="275" t="s">
        <v>1394</v>
      </c>
    </row>
    <row r="341" s="13" customFormat="1">
      <c r="A341" s="13"/>
      <c r="B341" s="276"/>
      <c r="C341" s="277"/>
      <c r="D341" s="278" t="s">
        <v>200</v>
      </c>
      <c r="E341" s="279" t="s">
        <v>1</v>
      </c>
      <c r="F341" s="280" t="s">
        <v>584</v>
      </c>
      <c r="G341" s="277"/>
      <c r="H341" s="281">
        <v>1</v>
      </c>
      <c r="I341" s="282"/>
      <c r="J341" s="277"/>
      <c r="K341" s="277"/>
      <c r="L341" s="283"/>
      <c r="M341" s="284"/>
      <c r="N341" s="285"/>
      <c r="O341" s="285"/>
      <c r="P341" s="285"/>
      <c r="Q341" s="285"/>
      <c r="R341" s="285"/>
      <c r="S341" s="285"/>
      <c r="T341" s="28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87" t="s">
        <v>200</v>
      </c>
      <c r="AU341" s="287" t="s">
        <v>91</v>
      </c>
      <c r="AV341" s="13" t="s">
        <v>91</v>
      </c>
      <c r="AW341" s="13" t="s">
        <v>33</v>
      </c>
      <c r="AX341" s="13" t="s">
        <v>78</v>
      </c>
      <c r="AY341" s="287" t="s">
        <v>191</v>
      </c>
    </row>
    <row r="342" s="14" customFormat="1">
      <c r="A342" s="14"/>
      <c r="B342" s="288"/>
      <c r="C342" s="289"/>
      <c r="D342" s="278" t="s">
        <v>200</v>
      </c>
      <c r="E342" s="290" t="s">
        <v>1</v>
      </c>
      <c r="F342" s="291" t="s">
        <v>204</v>
      </c>
      <c r="G342" s="289"/>
      <c r="H342" s="292">
        <v>1</v>
      </c>
      <c r="I342" s="293"/>
      <c r="J342" s="289"/>
      <c r="K342" s="289"/>
      <c r="L342" s="294"/>
      <c r="M342" s="295"/>
      <c r="N342" s="296"/>
      <c r="O342" s="296"/>
      <c r="P342" s="296"/>
      <c r="Q342" s="296"/>
      <c r="R342" s="296"/>
      <c r="S342" s="296"/>
      <c r="T342" s="29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98" t="s">
        <v>200</v>
      </c>
      <c r="AU342" s="298" t="s">
        <v>91</v>
      </c>
      <c r="AV342" s="14" t="s">
        <v>121</v>
      </c>
      <c r="AW342" s="14" t="s">
        <v>33</v>
      </c>
      <c r="AX342" s="14" t="s">
        <v>85</v>
      </c>
      <c r="AY342" s="298" t="s">
        <v>191</v>
      </c>
    </row>
    <row r="343" s="2" customFormat="1" ht="33" customHeight="1">
      <c r="A343" s="41"/>
      <c r="B343" s="42"/>
      <c r="C343" s="263" t="s">
        <v>878</v>
      </c>
      <c r="D343" s="263" t="s">
        <v>194</v>
      </c>
      <c r="E343" s="264" t="s">
        <v>875</v>
      </c>
      <c r="F343" s="265" t="s">
        <v>876</v>
      </c>
      <c r="G343" s="266" t="s">
        <v>231</v>
      </c>
      <c r="H343" s="267">
        <v>1</v>
      </c>
      <c r="I343" s="268"/>
      <c r="J343" s="269">
        <f>ROUND(I343*H343,2)</f>
        <v>0</v>
      </c>
      <c r="K343" s="270"/>
      <c r="L343" s="44"/>
      <c r="M343" s="271" t="s">
        <v>1</v>
      </c>
      <c r="N343" s="272" t="s">
        <v>44</v>
      </c>
      <c r="O343" s="100"/>
      <c r="P343" s="273">
        <f>O343*H343</f>
        <v>0</v>
      </c>
      <c r="Q343" s="273">
        <v>4.1999999999999996E-06</v>
      </c>
      <c r="R343" s="273">
        <f>Q343*H343</f>
        <v>4.1999999999999996E-06</v>
      </c>
      <c r="S343" s="273">
        <v>0</v>
      </c>
      <c r="T343" s="274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75" t="s">
        <v>271</v>
      </c>
      <c r="AT343" s="275" t="s">
        <v>194</v>
      </c>
      <c r="AU343" s="275" t="s">
        <v>91</v>
      </c>
      <c r="AY343" s="18" t="s">
        <v>191</v>
      </c>
      <c r="BE343" s="160">
        <f>IF(N343="základná",J343,0)</f>
        <v>0</v>
      </c>
      <c r="BF343" s="160">
        <f>IF(N343="znížená",J343,0)</f>
        <v>0</v>
      </c>
      <c r="BG343" s="160">
        <f>IF(N343="zákl. prenesená",J343,0)</f>
        <v>0</v>
      </c>
      <c r="BH343" s="160">
        <f>IF(N343="zníž. prenesená",J343,0)</f>
        <v>0</v>
      </c>
      <c r="BI343" s="160">
        <f>IF(N343="nulová",J343,0)</f>
        <v>0</v>
      </c>
      <c r="BJ343" s="18" t="s">
        <v>91</v>
      </c>
      <c r="BK343" s="160">
        <f>ROUND(I343*H343,2)</f>
        <v>0</v>
      </c>
      <c r="BL343" s="18" t="s">
        <v>271</v>
      </c>
      <c r="BM343" s="275" t="s">
        <v>1395</v>
      </c>
    </row>
    <row r="344" s="13" customFormat="1">
      <c r="A344" s="13"/>
      <c r="B344" s="276"/>
      <c r="C344" s="277"/>
      <c r="D344" s="278" t="s">
        <v>200</v>
      </c>
      <c r="E344" s="279" t="s">
        <v>1</v>
      </c>
      <c r="F344" s="280" t="s">
        <v>584</v>
      </c>
      <c r="G344" s="277"/>
      <c r="H344" s="281">
        <v>1</v>
      </c>
      <c r="I344" s="282"/>
      <c r="J344" s="277"/>
      <c r="K344" s="277"/>
      <c r="L344" s="283"/>
      <c r="M344" s="284"/>
      <c r="N344" s="285"/>
      <c r="O344" s="285"/>
      <c r="P344" s="285"/>
      <c r="Q344" s="285"/>
      <c r="R344" s="285"/>
      <c r="S344" s="285"/>
      <c r="T344" s="28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87" t="s">
        <v>200</v>
      </c>
      <c r="AU344" s="287" t="s">
        <v>91</v>
      </c>
      <c r="AV344" s="13" t="s">
        <v>91</v>
      </c>
      <c r="AW344" s="13" t="s">
        <v>33</v>
      </c>
      <c r="AX344" s="13" t="s">
        <v>85</v>
      </c>
      <c r="AY344" s="287" t="s">
        <v>191</v>
      </c>
    </row>
    <row r="345" s="2" customFormat="1" ht="16.5" customHeight="1">
      <c r="A345" s="41"/>
      <c r="B345" s="42"/>
      <c r="C345" s="310" t="s">
        <v>882</v>
      </c>
      <c r="D345" s="310" t="s">
        <v>292</v>
      </c>
      <c r="E345" s="311" t="s">
        <v>879</v>
      </c>
      <c r="F345" s="312" t="s">
        <v>880</v>
      </c>
      <c r="G345" s="313" t="s">
        <v>231</v>
      </c>
      <c r="H345" s="314">
        <v>1</v>
      </c>
      <c r="I345" s="315"/>
      <c r="J345" s="316">
        <f>ROUND(I345*H345,2)</f>
        <v>0</v>
      </c>
      <c r="K345" s="317"/>
      <c r="L345" s="318"/>
      <c r="M345" s="319" t="s">
        <v>1</v>
      </c>
      <c r="N345" s="320" t="s">
        <v>44</v>
      </c>
      <c r="O345" s="100"/>
      <c r="P345" s="273">
        <f>O345*H345</f>
        <v>0</v>
      </c>
      <c r="Q345" s="273">
        <v>0.001</v>
      </c>
      <c r="R345" s="273">
        <f>Q345*H345</f>
        <v>0.001</v>
      </c>
      <c r="S345" s="273">
        <v>0</v>
      </c>
      <c r="T345" s="274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75" t="s">
        <v>295</v>
      </c>
      <c r="AT345" s="275" t="s">
        <v>292</v>
      </c>
      <c r="AU345" s="275" t="s">
        <v>91</v>
      </c>
      <c r="AY345" s="18" t="s">
        <v>191</v>
      </c>
      <c r="BE345" s="160">
        <f>IF(N345="základná",J345,0)</f>
        <v>0</v>
      </c>
      <c r="BF345" s="160">
        <f>IF(N345="znížená",J345,0)</f>
        <v>0</v>
      </c>
      <c r="BG345" s="160">
        <f>IF(N345="zákl. prenesená",J345,0)</f>
        <v>0</v>
      </c>
      <c r="BH345" s="160">
        <f>IF(N345="zníž. prenesená",J345,0)</f>
        <v>0</v>
      </c>
      <c r="BI345" s="160">
        <f>IF(N345="nulová",J345,0)</f>
        <v>0</v>
      </c>
      <c r="BJ345" s="18" t="s">
        <v>91</v>
      </c>
      <c r="BK345" s="160">
        <f>ROUND(I345*H345,2)</f>
        <v>0</v>
      </c>
      <c r="BL345" s="18" t="s">
        <v>271</v>
      </c>
      <c r="BM345" s="275" t="s">
        <v>1396</v>
      </c>
    </row>
    <row r="346" s="2" customFormat="1" ht="24.15" customHeight="1">
      <c r="A346" s="41"/>
      <c r="B346" s="42"/>
      <c r="C346" s="263" t="s">
        <v>886</v>
      </c>
      <c r="D346" s="263" t="s">
        <v>194</v>
      </c>
      <c r="E346" s="264" t="s">
        <v>907</v>
      </c>
      <c r="F346" s="265" t="s">
        <v>908</v>
      </c>
      <c r="G346" s="266" t="s">
        <v>304</v>
      </c>
      <c r="H346" s="267"/>
      <c r="I346" s="268"/>
      <c r="J346" s="269">
        <f>ROUND(I346*H346,2)</f>
        <v>0</v>
      </c>
      <c r="K346" s="270"/>
      <c r="L346" s="44"/>
      <c r="M346" s="271" t="s">
        <v>1</v>
      </c>
      <c r="N346" s="272" t="s">
        <v>44</v>
      </c>
      <c r="O346" s="100"/>
      <c r="P346" s="273">
        <f>O346*H346</f>
        <v>0</v>
      </c>
      <c r="Q346" s="273">
        <v>0</v>
      </c>
      <c r="R346" s="273">
        <f>Q346*H346</f>
        <v>0</v>
      </c>
      <c r="S346" s="273">
        <v>0</v>
      </c>
      <c r="T346" s="274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75" t="s">
        <v>271</v>
      </c>
      <c r="AT346" s="275" t="s">
        <v>194</v>
      </c>
      <c r="AU346" s="275" t="s">
        <v>91</v>
      </c>
      <c r="AY346" s="18" t="s">
        <v>191</v>
      </c>
      <c r="BE346" s="160">
        <f>IF(N346="základná",J346,0)</f>
        <v>0</v>
      </c>
      <c r="BF346" s="160">
        <f>IF(N346="znížená",J346,0)</f>
        <v>0</v>
      </c>
      <c r="BG346" s="160">
        <f>IF(N346="zákl. prenesená",J346,0)</f>
        <v>0</v>
      </c>
      <c r="BH346" s="160">
        <f>IF(N346="zníž. prenesená",J346,0)</f>
        <v>0</v>
      </c>
      <c r="BI346" s="160">
        <f>IF(N346="nulová",J346,0)</f>
        <v>0</v>
      </c>
      <c r="BJ346" s="18" t="s">
        <v>91</v>
      </c>
      <c r="BK346" s="160">
        <f>ROUND(I346*H346,2)</f>
        <v>0</v>
      </c>
      <c r="BL346" s="18" t="s">
        <v>271</v>
      </c>
      <c r="BM346" s="275" t="s">
        <v>1397</v>
      </c>
    </row>
    <row r="347" s="12" customFormat="1" ht="22.8" customHeight="1">
      <c r="A347" s="12"/>
      <c r="B347" s="248"/>
      <c r="C347" s="249"/>
      <c r="D347" s="250" t="s">
        <v>77</v>
      </c>
      <c r="E347" s="261" t="s">
        <v>910</v>
      </c>
      <c r="F347" s="261" t="s">
        <v>911</v>
      </c>
      <c r="G347" s="249"/>
      <c r="H347" s="249"/>
      <c r="I347" s="252"/>
      <c r="J347" s="262">
        <f>BK347</f>
        <v>0</v>
      </c>
      <c r="K347" s="249"/>
      <c r="L347" s="253"/>
      <c r="M347" s="254"/>
      <c r="N347" s="255"/>
      <c r="O347" s="255"/>
      <c r="P347" s="256">
        <f>SUM(P348:P351)</f>
        <v>0</v>
      </c>
      <c r="Q347" s="255"/>
      <c r="R347" s="256">
        <f>SUM(R348:R351)</f>
        <v>0.0030559799999999998</v>
      </c>
      <c r="S347" s="255"/>
      <c r="T347" s="257">
        <f>SUM(T348:T351)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58" t="s">
        <v>91</v>
      </c>
      <c r="AT347" s="259" t="s">
        <v>77</v>
      </c>
      <c r="AU347" s="259" t="s">
        <v>85</v>
      </c>
      <c r="AY347" s="258" t="s">
        <v>191</v>
      </c>
      <c r="BK347" s="260">
        <f>SUM(BK348:BK351)</f>
        <v>0</v>
      </c>
    </row>
    <row r="348" s="2" customFormat="1" ht="24.15" customHeight="1">
      <c r="A348" s="41"/>
      <c r="B348" s="42"/>
      <c r="C348" s="263" t="s">
        <v>890</v>
      </c>
      <c r="D348" s="263" t="s">
        <v>194</v>
      </c>
      <c r="E348" s="264" t="s">
        <v>913</v>
      </c>
      <c r="F348" s="265" t="s">
        <v>914</v>
      </c>
      <c r="G348" s="266" t="s">
        <v>393</v>
      </c>
      <c r="H348" s="267">
        <v>2</v>
      </c>
      <c r="I348" s="268"/>
      <c r="J348" s="269">
        <f>ROUND(I348*H348,2)</f>
        <v>0</v>
      </c>
      <c r="K348" s="270"/>
      <c r="L348" s="44"/>
      <c r="M348" s="271" t="s">
        <v>1</v>
      </c>
      <c r="N348" s="272" t="s">
        <v>44</v>
      </c>
      <c r="O348" s="100"/>
      <c r="P348" s="273">
        <f>O348*H348</f>
        <v>0</v>
      </c>
      <c r="Q348" s="273">
        <v>0.00097798999999999998</v>
      </c>
      <c r="R348" s="273">
        <f>Q348*H348</f>
        <v>0.00195598</v>
      </c>
      <c r="S348" s="273">
        <v>0</v>
      </c>
      <c r="T348" s="274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75" t="s">
        <v>271</v>
      </c>
      <c r="AT348" s="275" t="s">
        <v>194</v>
      </c>
      <c r="AU348" s="275" t="s">
        <v>91</v>
      </c>
      <c r="AY348" s="18" t="s">
        <v>191</v>
      </c>
      <c r="BE348" s="160">
        <f>IF(N348="základná",J348,0)</f>
        <v>0</v>
      </c>
      <c r="BF348" s="160">
        <f>IF(N348="znížená",J348,0)</f>
        <v>0</v>
      </c>
      <c r="BG348" s="160">
        <f>IF(N348="zákl. prenesená",J348,0)</f>
        <v>0</v>
      </c>
      <c r="BH348" s="160">
        <f>IF(N348="zníž. prenesená",J348,0)</f>
        <v>0</v>
      </c>
      <c r="BI348" s="160">
        <f>IF(N348="nulová",J348,0)</f>
        <v>0</v>
      </c>
      <c r="BJ348" s="18" t="s">
        <v>91</v>
      </c>
      <c r="BK348" s="160">
        <f>ROUND(I348*H348,2)</f>
        <v>0</v>
      </c>
      <c r="BL348" s="18" t="s">
        <v>271</v>
      </c>
      <c r="BM348" s="275" t="s">
        <v>1398</v>
      </c>
    </row>
    <row r="349" s="2" customFormat="1" ht="33" customHeight="1">
      <c r="A349" s="41"/>
      <c r="B349" s="42"/>
      <c r="C349" s="263" t="s">
        <v>894</v>
      </c>
      <c r="D349" s="263" t="s">
        <v>194</v>
      </c>
      <c r="E349" s="264" t="s">
        <v>917</v>
      </c>
      <c r="F349" s="265" t="s">
        <v>918</v>
      </c>
      <c r="G349" s="266" t="s">
        <v>231</v>
      </c>
      <c r="H349" s="267">
        <v>2</v>
      </c>
      <c r="I349" s="268"/>
      <c r="J349" s="269">
        <f>ROUND(I349*H349,2)</f>
        <v>0</v>
      </c>
      <c r="K349" s="270"/>
      <c r="L349" s="44"/>
      <c r="M349" s="271" t="s">
        <v>1</v>
      </c>
      <c r="N349" s="272" t="s">
        <v>44</v>
      </c>
      <c r="O349" s="100"/>
      <c r="P349" s="273">
        <f>O349*H349</f>
        <v>0</v>
      </c>
      <c r="Q349" s="273">
        <v>6.9999999999999994E-05</v>
      </c>
      <c r="R349" s="273">
        <f>Q349*H349</f>
        <v>0.00013999999999999999</v>
      </c>
      <c r="S349" s="273">
        <v>0</v>
      </c>
      <c r="T349" s="274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75" t="s">
        <v>271</v>
      </c>
      <c r="AT349" s="275" t="s">
        <v>194</v>
      </c>
      <c r="AU349" s="275" t="s">
        <v>91</v>
      </c>
      <c r="AY349" s="18" t="s">
        <v>191</v>
      </c>
      <c r="BE349" s="160">
        <f>IF(N349="základná",J349,0)</f>
        <v>0</v>
      </c>
      <c r="BF349" s="160">
        <f>IF(N349="znížená",J349,0)</f>
        <v>0</v>
      </c>
      <c r="BG349" s="160">
        <f>IF(N349="zákl. prenesená",J349,0)</f>
        <v>0</v>
      </c>
      <c r="BH349" s="160">
        <f>IF(N349="zníž. prenesená",J349,0)</f>
        <v>0</v>
      </c>
      <c r="BI349" s="160">
        <f>IF(N349="nulová",J349,0)</f>
        <v>0</v>
      </c>
      <c r="BJ349" s="18" t="s">
        <v>91</v>
      </c>
      <c r="BK349" s="160">
        <f>ROUND(I349*H349,2)</f>
        <v>0</v>
      </c>
      <c r="BL349" s="18" t="s">
        <v>271</v>
      </c>
      <c r="BM349" s="275" t="s">
        <v>1399</v>
      </c>
    </row>
    <row r="350" s="2" customFormat="1" ht="24.15" customHeight="1">
      <c r="A350" s="41"/>
      <c r="B350" s="42"/>
      <c r="C350" s="310" t="s">
        <v>898</v>
      </c>
      <c r="D350" s="310" t="s">
        <v>292</v>
      </c>
      <c r="E350" s="311" t="s">
        <v>921</v>
      </c>
      <c r="F350" s="312" t="s">
        <v>922</v>
      </c>
      <c r="G350" s="313" t="s">
        <v>231</v>
      </c>
      <c r="H350" s="314">
        <v>2</v>
      </c>
      <c r="I350" s="315"/>
      <c r="J350" s="316">
        <f>ROUND(I350*H350,2)</f>
        <v>0</v>
      </c>
      <c r="K350" s="317"/>
      <c r="L350" s="318"/>
      <c r="M350" s="319" t="s">
        <v>1</v>
      </c>
      <c r="N350" s="320" t="s">
        <v>44</v>
      </c>
      <c r="O350" s="100"/>
      <c r="P350" s="273">
        <f>O350*H350</f>
        <v>0</v>
      </c>
      <c r="Q350" s="273">
        <v>0.00048000000000000001</v>
      </c>
      <c r="R350" s="273">
        <f>Q350*H350</f>
        <v>0.00096000000000000002</v>
      </c>
      <c r="S350" s="273">
        <v>0</v>
      </c>
      <c r="T350" s="274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75" t="s">
        <v>295</v>
      </c>
      <c r="AT350" s="275" t="s">
        <v>292</v>
      </c>
      <c r="AU350" s="275" t="s">
        <v>91</v>
      </c>
      <c r="AY350" s="18" t="s">
        <v>191</v>
      </c>
      <c r="BE350" s="160">
        <f>IF(N350="základná",J350,0)</f>
        <v>0</v>
      </c>
      <c r="BF350" s="160">
        <f>IF(N350="znížená",J350,0)</f>
        <v>0</v>
      </c>
      <c r="BG350" s="160">
        <f>IF(N350="zákl. prenesená",J350,0)</f>
        <v>0</v>
      </c>
      <c r="BH350" s="160">
        <f>IF(N350="zníž. prenesená",J350,0)</f>
        <v>0</v>
      </c>
      <c r="BI350" s="160">
        <f>IF(N350="nulová",J350,0)</f>
        <v>0</v>
      </c>
      <c r="BJ350" s="18" t="s">
        <v>91</v>
      </c>
      <c r="BK350" s="160">
        <f>ROUND(I350*H350,2)</f>
        <v>0</v>
      </c>
      <c r="BL350" s="18" t="s">
        <v>271</v>
      </c>
      <c r="BM350" s="275" t="s">
        <v>1400</v>
      </c>
    </row>
    <row r="351" s="2" customFormat="1" ht="24.15" customHeight="1">
      <c r="A351" s="41"/>
      <c r="B351" s="42"/>
      <c r="C351" s="263" t="s">
        <v>902</v>
      </c>
      <c r="D351" s="263" t="s">
        <v>194</v>
      </c>
      <c r="E351" s="264" t="s">
        <v>925</v>
      </c>
      <c r="F351" s="265" t="s">
        <v>926</v>
      </c>
      <c r="G351" s="266" t="s">
        <v>304</v>
      </c>
      <c r="H351" s="267"/>
      <c r="I351" s="268"/>
      <c r="J351" s="269">
        <f>ROUND(I351*H351,2)</f>
        <v>0</v>
      </c>
      <c r="K351" s="270"/>
      <c r="L351" s="44"/>
      <c r="M351" s="271" t="s">
        <v>1</v>
      </c>
      <c r="N351" s="272" t="s">
        <v>44</v>
      </c>
      <c r="O351" s="100"/>
      <c r="P351" s="273">
        <f>O351*H351</f>
        <v>0</v>
      </c>
      <c r="Q351" s="273">
        <v>0</v>
      </c>
      <c r="R351" s="273">
        <f>Q351*H351</f>
        <v>0</v>
      </c>
      <c r="S351" s="273">
        <v>0</v>
      </c>
      <c r="T351" s="274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75" t="s">
        <v>271</v>
      </c>
      <c r="AT351" s="275" t="s">
        <v>194</v>
      </c>
      <c r="AU351" s="275" t="s">
        <v>91</v>
      </c>
      <c r="AY351" s="18" t="s">
        <v>191</v>
      </c>
      <c r="BE351" s="160">
        <f>IF(N351="základná",J351,0)</f>
        <v>0</v>
      </c>
      <c r="BF351" s="160">
        <f>IF(N351="znížená",J351,0)</f>
        <v>0</v>
      </c>
      <c r="BG351" s="160">
        <f>IF(N351="zákl. prenesená",J351,0)</f>
        <v>0</v>
      </c>
      <c r="BH351" s="160">
        <f>IF(N351="zníž. prenesená",J351,0)</f>
        <v>0</v>
      </c>
      <c r="BI351" s="160">
        <f>IF(N351="nulová",J351,0)</f>
        <v>0</v>
      </c>
      <c r="BJ351" s="18" t="s">
        <v>91</v>
      </c>
      <c r="BK351" s="160">
        <f>ROUND(I351*H351,2)</f>
        <v>0</v>
      </c>
      <c r="BL351" s="18" t="s">
        <v>271</v>
      </c>
      <c r="BM351" s="275" t="s">
        <v>1401</v>
      </c>
    </row>
    <row r="352" s="12" customFormat="1" ht="22.8" customHeight="1">
      <c r="A352" s="12"/>
      <c r="B352" s="248"/>
      <c r="C352" s="249"/>
      <c r="D352" s="250" t="s">
        <v>77</v>
      </c>
      <c r="E352" s="261" t="s">
        <v>277</v>
      </c>
      <c r="F352" s="261" t="s">
        <v>278</v>
      </c>
      <c r="G352" s="249"/>
      <c r="H352" s="249"/>
      <c r="I352" s="252"/>
      <c r="J352" s="262">
        <f>BK352</f>
        <v>0</v>
      </c>
      <c r="K352" s="249"/>
      <c r="L352" s="253"/>
      <c r="M352" s="254"/>
      <c r="N352" s="255"/>
      <c r="O352" s="255"/>
      <c r="P352" s="256">
        <f>SUM(P353:P361)</f>
        <v>0</v>
      </c>
      <c r="Q352" s="255"/>
      <c r="R352" s="256">
        <f>SUM(R353:R361)</f>
        <v>0.0033218399999999999</v>
      </c>
      <c r="S352" s="255"/>
      <c r="T352" s="257">
        <f>SUM(T353:T361)</f>
        <v>0.024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58" t="s">
        <v>91</v>
      </c>
      <c r="AT352" s="259" t="s">
        <v>77</v>
      </c>
      <c r="AU352" s="259" t="s">
        <v>85</v>
      </c>
      <c r="AY352" s="258" t="s">
        <v>191</v>
      </c>
      <c r="BK352" s="260">
        <f>SUM(BK353:BK361)</f>
        <v>0</v>
      </c>
    </row>
    <row r="353" s="2" customFormat="1" ht="16.5" customHeight="1">
      <c r="A353" s="41"/>
      <c r="B353" s="42"/>
      <c r="C353" s="263" t="s">
        <v>906</v>
      </c>
      <c r="D353" s="263" t="s">
        <v>194</v>
      </c>
      <c r="E353" s="264" t="s">
        <v>280</v>
      </c>
      <c r="F353" s="265" t="s">
        <v>281</v>
      </c>
      <c r="G353" s="266" t="s">
        <v>231</v>
      </c>
      <c r="H353" s="267">
        <v>2</v>
      </c>
      <c r="I353" s="268"/>
      <c r="J353" s="269">
        <f>ROUND(I353*H353,2)</f>
        <v>0</v>
      </c>
      <c r="K353" s="270"/>
      <c r="L353" s="44"/>
      <c r="M353" s="271" t="s">
        <v>1</v>
      </c>
      <c r="N353" s="272" t="s">
        <v>44</v>
      </c>
      <c r="O353" s="100"/>
      <c r="P353" s="273">
        <f>O353*H353</f>
        <v>0</v>
      </c>
      <c r="Q353" s="273">
        <v>2.0000000000000002E-05</v>
      </c>
      <c r="R353" s="273">
        <f>Q353*H353</f>
        <v>4.0000000000000003E-05</v>
      </c>
      <c r="S353" s="273">
        <v>0.012</v>
      </c>
      <c r="T353" s="274">
        <f>S353*H353</f>
        <v>0.024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75" t="s">
        <v>271</v>
      </c>
      <c r="AT353" s="275" t="s">
        <v>194</v>
      </c>
      <c r="AU353" s="275" t="s">
        <v>91</v>
      </c>
      <c r="AY353" s="18" t="s">
        <v>191</v>
      </c>
      <c r="BE353" s="160">
        <f>IF(N353="základná",J353,0)</f>
        <v>0</v>
      </c>
      <c r="BF353" s="160">
        <f>IF(N353="znížená",J353,0)</f>
        <v>0</v>
      </c>
      <c r="BG353" s="160">
        <f>IF(N353="zákl. prenesená",J353,0)</f>
        <v>0</v>
      </c>
      <c r="BH353" s="160">
        <f>IF(N353="zníž. prenesená",J353,0)</f>
        <v>0</v>
      </c>
      <c r="BI353" s="160">
        <f>IF(N353="nulová",J353,0)</f>
        <v>0</v>
      </c>
      <c r="BJ353" s="18" t="s">
        <v>91</v>
      </c>
      <c r="BK353" s="160">
        <f>ROUND(I353*H353,2)</f>
        <v>0</v>
      </c>
      <c r="BL353" s="18" t="s">
        <v>271</v>
      </c>
      <c r="BM353" s="275" t="s">
        <v>1402</v>
      </c>
    </row>
    <row r="354" s="13" customFormat="1">
      <c r="A354" s="13"/>
      <c r="B354" s="276"/>
      <c r="C354" s="277"/>
      <c r="D354" s="278" t="s">
        <v>200</v>
      </c>
      <c r="E354" s="279" t="s">
        <v>1</v>
      </c>
      <c r="F354" s="280" t="s">
        <v>91</v>
      </c>
      <c r="G354" s="277"/>
      <c r="H354" s="281">
        <v>2</v>
      </c>
      <c r="I354" s="282"/>
      <c r="J354" s="277"/>
      <c r="K354" s="277"/>
      <c r="L354" s="283"/>
      <c r="M354" s="284"/>
      <c r="N354" s="285"/>
      <c r="O354" s="285"/>
      <c r="P354" s="285"/>
      <c r="Q354" s="285"/>
      <c r="R354" s="285"/>
      <c r="S354" s="285"/>
      <c r="T354" s="28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87" t="s">
        <v>200</v>
      </c>
      <c r="AU354" s="287" t="s">
        <v>91</v>
      </c>
      <c r="AV354" s="13" t="s">
        <v>91</v>
      </c>
      <c r="AW354" s="13" t="s">
        <v>33</v>
      </c>
      <c r="AX354" s="13" t="s">
        <v>78</v>
      </c>
      <c r="AY354" s="287" t="s">
        <v>191</v>
      </c>
    </row>
    <row r="355" s="14" customFormat="1">
      <c r="A355" s="14"/>
      <c r="B355" s="288"/>
      <c r="C355" s="289"/>
      <c r="D355" s="278" t="s">
        <v>200</v>
      </c>
      <c r="E355" s="290" t="s">
        <v>586</v>
      </c>
      <c r="F355" s="291" t="s">
        <v>204</v>
      </c>
      <c r="G355" s="289"/>
      <c r="H355" s="292">
        <v>2</v>
      </c>
      <c r="I355" s="293"/>
      <c r="J355" s="289"/>
      <c r="K355" s="289"/>
      <c r="L355" s="294"/>
      <c r="M355" s="295"/>
      <c r="N355" s="296"/>
      <c r="O355" s="296"/>
      <c r="P355" s="296"/>
      <c r="Q355" s="296"/>
      <c r="R355" s="296"/>
      <c r="S355" s="296"/>
      <c r="T355" s="29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98" t="s">
        <v>200</v>
      </c>
      <c r="AU355" s="298" t="s">
        <v>91</v>
      </c>
      <c r="AV355" s="14" t="s">
        <v>121</v>
      </c>
      <c r="AW355" s="14" t="s">
        <v>33</v>
      </c>
      <c r="AX355" s="14" t="s">
        <v>85</v>
      </c>
      <c r="AY355" s="298" t="s">
        <v>191</v>
      </c>
    </row>
    <row r="356" s="2" customFormat="1" ht="24.15" customHeight="1">
      <c r="A356" s="41"/>
      <c r="B356" s="42"/>
      <c r="C356" s="263" t="s">
        <v>912</v>
      </c>
      <c r="D356" s="263" t="s">
        <v>194</v>
      </c>
      <c r="E356" s="264" t="s">
        <v>284</v>
      </c>
      <c r="F356" s="265" t="s">
        <v>285</v>
      </c>
      <c r="G356" s="266" t="s">
        <v>231</v>
      </c>
      <c r="H356" s="267">
        <v>2</v>
      </c>
      <c r="I356" s="268"/>
      <c r="J356" s="269">
        <f>ROUND(I356*H356,2)</f>
        <v>0</v>
      </c>
      <c r="K356" s="270"/>
      <c r="L356" s="44"/>
      <c r="M356" s="271" t="s">
        <v>1</v>
      </c>
      <c r="N356" s="272" t="s">
        <v>44</v>
      </c>
      <c r="O356" s="100"/>
      <c r="P356" s="273">
        <f>O356*H356</f>
        <v>0</v>
      </c>
      <c r="Q356" s="273">
        <v>0.00015096000000000001</v>
      </c>
      <c r="R356" s="273">
        <f>Q356*H356</f>
        <v>0.00030192000000000001</v>
      </c>
      <c r="S356" s="273">
        <v>0</v>
      </c>
      <c r="T356" s="274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75" t="s">
        <v>271</v>
      </c>
      <c r="AT356" s="275" t="s">
        <v>194</v>
      </c>
      <c r="AU356" s="275" t="s">
        <v>91</v>
      </c>
      <c r="AY356" s="18" t="s">
        <v>191</v>
      </c>
      <c r="BE356" s="160">
        <f>IF(N356="základná",J356,0)</f>
        <v>0</v>
      </c>
      <c r="BF356" s="160">
        <f>IF(N356="znížená",J356,0)</f>
        <v>0</v>
      </c>
      <c r="BG356" s="160">
        <f>IF(N356="zákl. prenesená",J356,0)</f>
        <v>0</v>
      </c>
      <c r="BH356" s="160">
        <f>IF(N356="zníž. prenesená",J356,0)</f>
        <v>0</v>
      </c>
      <c r="BI356" s="160">
        <f>IF(N356="nulová",J356,0)</f>
        <v>0</v>
      </c>
      <c r="BJ356" s="18" t="s">
        <v>91</v>
      </c>
      <c r="BK356" s="160">
        <f>ROUND(I356*H356,2)</f>
        <v>0</v>
      </c>
      <c r="BL356" s="18" t="s">
        <v>271</v>
      </c>
      <c r="BM356" s="275" t="s">
        <v>1403</v>
      </c>
    </row>
    <row r="357" s="2" customFormat="1" ht="24.15" customHeight="1">
      <c r="A357" s="41"/>
      <c r="B357" s="42"/>
      <c r="C357" s="263" t="s">
        <v>916</v>
      </c>
      <c r="D357" s="263" t="s">
        <v>194</v>
      </c>
      <c r="E357" s="264" t="s">
        <v>288</v>
      </c>
      <c r="F357" s="265" t="s">
        <v>289</v>
      </c>
      <c r="G357" s="266" t="s">
        <v>231</v>
      </c>
      <c r="H357" s="267">
        <v>2</v>
      </c>
      <c r="I357" s="268"/>
      <c r="J357" s="269">
        <f>ROUND(I357*H357,2)</f>
        <v>0</v>
      </c>
      <c r="K357" s="270"/>
      <c r="L357" s="44"/>
      <c r="M357" s="271" t="s">
        <v>1</v>
      </c>
      <c r="N357" s="272" t="s">
        <v>44</v>
      </c>
      <c r="O357" s="100"/>
      <c r="P357" s="273">
        <f>O357*H357</f>
        <v>0</v>
      </c>
      <c r="Q357" s="273">
        <v>0</v>
      </c>
      <c r="R357" s="273">
        <f>Q357*H357</f>
        <v>0</v>
      </c>
      <c r="S357" s="273">
        <v>0</v>
      </c>
      <c r="T357" s="274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75" t="s">
        <v>271</v>
      </c>
      <c r="AT357" s="275" t="s">
        <v>194</v>
      </c>
      <c r="AU357" s="275" t="s">
        <v>91</v>
      </c>
      <c r="AY357" s="18" t="s">
        <v>191</v>
      </c>
      <c r="BE357" s="160">
        <f>IF(N357="základná",J357,0)</f>
        <v>0</v>
      </c>
      <c r="BF357" s="160">
        <f>IF(N357="znížená",J357,0)</f>
        <v>0</v>
      </c>
      <c r="BG357" s="160">
        <f>IF(N357="zákl. prenesená",J357,0)</f>
        <v>0</v>
      </c>
      <c r="BH357" s="160">
        <f>IF(N357="zníž. prenesená",J357,0)</f>
        <v>0</v>
      </c>
      <c r="BI357" s="160">
        <f>IF(N357="nulová",J357,0)</f>
        <v>0</v>
      </c>
      <c r="BJ357" s="18" t="s">
        <v>91</v>
      </c>
      <c r="BK357" s="160">
        <f>ROUND(I357*H357,2)</f>
        <v>0</v>
      </c>
      <c r="BL357" s="18" t="s">
        <v>271</v>
      </c>
      <c r="BM357" s="275" t="s">
        <v>1404</v>
      </c>
    </row>
    <row r="358" s="13" customFormat="1">
      <c r="A358" s="13"/>
      <c r="B358" s="276"/>
      <c r="C358" s="277"/>
      <c r="D358" s="278" t="s">
        <v>200</v>
      </c>
      <c r="E358" s="279" t="s">
        <v>1</v>
      </c>
      <c r="F358" s="280" t="s">
        <v>586</v>
      </c>
      <c r="G358" s="277"/>
      <c r="H358" s="281">
        <v>2</v>
      </c>
      <c r="I358" s="282"/>
      <c r="J358" s="277"/>
      <c r="K358" s="277"/>
      <c r="L358" s="283"/>
      <c r="M358" s="284"/>
      <c r="N358" s="285"/>
      <c r="O358" s="285"/>
      <c r="P358" s="285"/>
      <c r="Q358" s="285"/>
      <c r="R358" s="285"/>
      <c r="S358" s="285"/>
      <c r="T358" s="28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87" t="s">
        <v>200</v>
      </c>
      <c r="AU358" s="287" t="s">
        <v>91</v>
      </c>
      <c r="AV358" s="13" t="s">
        <v>91</v>
      </c>
      <c r="AW358" s="13" t="s">
        <v>33</v>
      </c>
      <c r="AX358" s="13" t="s">
        <v>85</v>
      </c>
      <c r="AY358" s="287" t="s">
        <v>191</v>
      </c>
    </row>
    <row r="359" s="2" customFormat="1" ht="33" customHeight="1">
      <c r="A359" s="41"/>
      <c r="B359" s="42"/>
      <c r="C359" s="310" t="s">
        <v>920</v>
      </c>
      <c r="D359" s="310" t="s">
        <v>292</v>
      </c>
      <c r="E359" s="311" t="s">
        <v>293</v>
      </c>
      <c r="F359" s="312" t="s">
        <v>294</v>
      </c>
      <c r="G359" s="313" t="s">
        <v>231</v>
      </c>
      <c r="H359" s="314">
        <v>2</v>
      </c>
      <c r="I359" s="315"/>
      <c r="J359" s="316">
        <f>ROUND(I359*H359,2)</f>
        <v>0</v>
      </c>
      <c r="K359" s="317"/>
      <c r="L359" s="318"/>
      <c r="M359" s="319" t="s">
        <v>1</v>
      </c>
      <c r="N359" s="320" t="s">
        <v>44</v>
      </c>
      <c r="O359" s="100"/>
      <c r="P359" s="273">
        <f>O359*H359</f>
        <v>0</v>
      </c>
      <c r="Q359" s="273">
        <v>0.001</v>
      </c>
      <c r="R359" s="273">
        <f>Q359*H359</f>
        <v>0.002</v>
      </c>
      <c r="S359" s="273">
        <v>0</v>
      </c>
      <c r="T359" s="274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75" t="s">
        <v>295</v>
      </c>
      <c r="AT359" s="275" t="s">
        <v>292</v>
      </c>
      <c r="AU359" s="275" t="s">
        <v>91</v>
      </c>
      <c r="AY359" s="18" t="s">
        <v>191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8" t="s">
        <v>91</v>
      </c>
      <c r="BK359" s="160">
        <f>ROUND(I359*H359,2)</f>
        <v>0</v>
      </c>
      <c r="BL359" s="18" t="s">
        <v>271</v>
      </c>
      <c r="BM359" s="275" t="s">
        <v>1405</v>
      </c>
    </row>
    <row r="360" s="2" customFormat="1" ht="24.15" customHeight="1">
      <c r="A360" s="41"/>
      <c r="B360" s="42"/>
      <c r="C360" s="263" t="s">
        <v>924</v>
      </c>
      <c r="D360" s="263" t="s">
        <v>194</v>
      </c>
      <c r="E360" s="264" t="s">
        <v>298</v>
      </c>
      <c r="F360" s="265" t="s">
        <v>299</v>
      </c>
      <c r="G360" s="266" t="s">
        <v>231</v>
      </c>
      <c r="H360" s="267">
        <v>2</v>
      </c>
      <c r="I360" s="268"/>
      <c r="J360" s="269">
        <f>ROUND(I360*H360,2)</f>
        <v>0</v>
      </c>
      <c r="K360" s="270"/>
      <c r="L360" s="44"/>
      <c r="M360" s="271" t="s">
        <v>1</v>
      </c>
      <c r="N360" s="272" t="s">
        <v>44</v>
      </c>
      <c r="O360" s="100"/>
      <c r="P360" s="273">
        <f>O360*H360</f>
        <v>0</v>
      </c>
      <c r="Q360" s="273">
        <v>0.00048996</v>
      </c>
      <c r="R360" s="273">
        <f>Q360*H360</f>
        <v>0.00097992000000000001</v>
      </c>
      <c r="S360" s="273">
        <v>0</v>
      </c>
      <c r="T360" s="274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75" t="s">
        <v>271</v>
      </c>
      <c r="AT360" s="275" t="s">
        <v>194</v>
      </c>
      <c r="AU360" s="275" t="s">
        <v>91</v>
      </c>
      <c r="AY360" s="18" t="s">
        <v>191</v>
      </c>
      <c r="BE360" s="160">
        <f>IF(N360="základná",J360,0)</f>
        <v>0</v>
      </c>
      <c r="BF360" s="160">
        <f>IF(N360="znížená",J360,0)</f>
        <v>0</v>
      </c>
      <c r="BG360" s="160">
        <f>IF(N360="zákl. prenesená",J360,0)</f>
        <v>0</v>
      </c>
      <c r="BH360" s="160">
        <f>IF(N360="zníž. prenesená",J360,0)</f>
        <v>0</v>
      </c>
      <c r="BI360" s="160">
        <f>IF(N360="nulová",J360,0)</f>
        <v>0</v>
      </c>
      <c r="BJ360" s="18" t="s">
        <v>91</v>
      </c>
      <c r="BK360" s="160">
        <f>ROUND(I360*H360,2)</f>
        <v>0</v>
      </c>
      <c r="BL360" s="18" t="s">
        <v>271</v>
      </c>
      <c r="BM360" s="275" t="s">
        <v>1406</v>
      </c>
    </row>
    <row r="361" s="2" customFormat="1" ht="21.75" customHeight="1">
      <c r="A361" s="41"/>
      <c r="B361" s="42"/>
      <c r="C361" s="263" t="s">
        <v>928</v>
      </c>
      <c r="D361" s="263" t="s">
        <v>194</v>
      </c>
      <c r="E361" s="264" t="s">
        <v>938</v>
      </c>
      <c r="F361" s="265" t="s">
        <v>303</v>
      </c>
      <c r="G361" s="266" t="s">
        <v>304</v>
      </c>
      <c r="H361" s="267"/>
      <c r="I361" s="268"/>
      <c r="J361" s="269">
        <f>ROUND(I361*H361,2)</f>
        <v>0</v>
      </c>
      <c r="K361" s="270"/>
      <c r="L361" s="44"/>
      <c r="M361" s="271" t="s">
        <v>1</v>
      </c>
      <c r="N361" s="272" t="s">
        <v>44</v>
      </c>
      <c r="O361" s="100"/>
      <c r="P361" s="273">
        <f>O361*H361</f>
        <v>0</v>
      </c>
      <c r="Q361" s="273">
        <v>0</v>
      </c>
      <c r="R361" s="273">
        <f>Q361*H361</f>
        <v>0</v>
      </c>
      <c r="S361" s="273">
        <v>0</v>
      </c>
      <c r="T361" s="274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75" t="s">
        <v>271</v>
      </c>
      <c r="AT361" s="275" t="s">
        <v>194</v>
      </c>
      <c r="AU361" s="275" t="s">
        <v>91</v>
      </c>
      <c r="AY361" s="18" t="s">
        <v>191</v>
      </c>
      <c r="BE361" s="160">
        <f>IF(N361="základná",J361,0)</f>
        <v>0</v>
      </c>
      <c r="BF361" s="160">
        <f>IF(N361="znížená",J361,0)</f>
        <v>0</v>
      </c>
      <c r="BG361" s="160">
        <f>IF(N361="zákl. prenesená",J361,0)</f>
        <v>0</v>
      </c>
      <c r="BH361" s="160">
        <f>IF(N361="zníž. prenesená",J361,0)</f>
        <v>0</v>
      </c>
      <c r="BI361" s="160">
        <f>IF(N361="nulová",J361,0)</f>
        <v>0</v>
      </c>
      <c r="BJ361" s="18" t="s">
        <v>91</v>
      </c>
      <c r="BK361" s="160">
        <f>ROUND(I361*H361,2)</f>
        <v>0</v>
      </c>
      <c r="BL361" s="18" t="s">
        <v>271</v>
      </c>
      <c r="BM361" s="275" t="s">
        <v>1407</v>
      </c>
    </row>
    <row r="362" s="12" customFormat="1" ht="22.8" customHeight="1">
      <c r="A362" s="12"/>
      <c r="B362" s="248"/>
      <c r="C362" s="249"/>
      <c r="D362" s="250" t="s">
        <v>77</v>
      </c>
      <c r="E362" s="261" t="s">
        <v>306</v>
      </c>
      <c r="F362" s="261" t="s">
        <v>307</v>
      </c>
      <c r="G362" s="249"/>
      <c r="H362" s="249"/>
      <c r="I362" s="252"/>
      <c r="J362" s="262">
        <f>BK362</f>
        <v>0</v>
      </c>
      <c r="K362" s="249"/>
      <c r="L362" s="253"/>
      <c r="M362" s="254"/>
      <c r="N362" s="255"/>
      <c r="O362" s="255"/>
      <c r="P362" s="256">
        <f>SUM(P363:P366)</f>
        <v>0</v>
      </c>
      <c r="Q362" s="255"/>
      <c r="R362" s="256">
        <f>SUM(R363:R366)</f>
        <v>0.0037339999999999999</v>
      </c>
      <c r="S362" s="255"/>
      <c r="T362" s="257">
        <f>SUM(T363:T366)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58" t="s">
        <v>91</v>
      </c>
      <c r="AT362" s="259" t="s">
        <v>77</v>
      </c>
      <c r="AU362" s="259" t="s">
        <v>85</v>
      </c>
      <c r="AY362" s="258" t="s">
        <v>191</v>
      </c>
      <c r="BK362" s="260">
        <f>SUM(BK363:BK366)</f>
        <v>0</v>
      </c>
    </row>
    <row r="363" s="2" customFormat="1" ht="37.8" customHeight="1">
      <c r="A363" s="41"/>
      <c r="B363" s="42"/>
      <c r="C363" s="263" t="s">
        <v>930</v>
      </c>
      <c r="D363" s="263" t="s">
        <v>194</v>
      </c>
      <c r="E363" s="264" t="s">
        <v>308</v>
      </c>
      <c r="F363" s="265" t="s">
        <v>309</v>
      </c>
      <c r="G363" s="266" t="s">
        <v>231</v>
      </c>
      <c r="H363" s="267">
        <v>2</v>
      </c>
      <c r="I363" s="268"/>
      <c r="J363" s="269">
        <f>ROUND(I363*H363,2)</f>
        <v>0</v>
      </c>
      <c r="K363" s="270"/>
      <c r="L363" s="44"/>
      <c r="M363" s="271" t="s">
        <v>1</v>
      </c>
      <c r="N363" s="272" t="s">
        <v>44</v>
      </c>
      <c r="O363" s="100"/>
      <c r="P363" s="273">
        <f>O363*H363</f>
        <v>0</v>
      </c>
      <c r="Q363" s="273">
        <v>0.001867</v>
      </c>
      <c r="R363" s="273">
        <f>Q363*H363</f>
        <v>0.0037339999999999999</v>
      </c>
      <c r="S363" s="273">
        <v>0</v>
      </c>
      <c r="T363" s="274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75" t="s">
        <v>271</v>
      </c>
      <c r="AT363" s="275" t="s">
        <v>194</v>
      </c>
      <c r="AU363" s="275" t="s">
        <v>91</v>
      </c>
      <c r="AY363" s="18" t="s">
        <v>191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8" t="s">
        <v>91</v>
      </c>
      <c r="BK363" s="160">
        <f>ROUND(I363*H363,2)</f>
        <v>0</v>
      </c>
      <c r="BL363" s="18" t="s">
        <v>271</v>
      </c>
      <c r="BM363" s="275" t="s">
        <v>1408</v>
      </c>
    </row>
    <row r="364" s="2" customFormat="1" ht="24.15" customHeight="1">
      <c r="A364" s="41"/>
      <c r="B364" s="42"/>
      <c r="C364" s="263" t="s">
        <v>269</v>
      </c>
      <c r="D364" s="263" t="s">
        <v>194</v>
      </c>
      <c r="E364" s="264" t="s">
        <v>312</v>
      </c>
      <c r="F364" s="265" t="s">
        <v>313</v>
      </c>
      <c r="G364" s="266" t="s">
        <v>197</v>
      </c>
      <c r="H364" s="267">
        <v>2</v>
      </c>
      <c r="I364" s="268"/>
      <c r="J364" s="269">
        <f>ROUND(I364*H364,2)</f>
        <v>0</v>
      </c>
      <c r="K364" s="270"/>
      <c r="L364" s="44"/>
      <c r="M364" s="271" t="s">
        <v>1</v>
      </c>
      <c r="N364" s="272" t="s">
        <v>44</v>
      </c>
      <c r="O364" s="100"/>
      <c r="P364" s="273">
        <f>O364*H364</f>
        <v>0</v>
      </c>
      <c r="Q364" s="273">
        <v>0</v>
      </c>
      <c r="R364" s="273">
        <f>Q364*H364</f>
        <v>0</v>
      </c>
      <c r="S364" s="273">
        <v>0</v>
      </c>
      <c r="T364" s="274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75" t="s">
        <v>271</v>
      </c>
      <c r="AT364" s="275" t="s">
        <v>194</v>
      </c>
      <c r="AU364" s="275" t="s">
        <v>91</v>
      </c>
      <c r="AY364" s="18" t="s">
        <v>191</v>
      </c>
      <c r="BE364" s="160">
        <f>IF(N364="základná",J364,0)</f>
        <v>0</v>
      </c>
      <c r="BF364" s="160">
        <f>IF(N364="znížená",J364,0)</f>
        <v>0</v>
      </c>
      <c r="BG364" s="160">
        <f>IF(N364="zákl. prenesená",J364,0)</f>
        <v>0</v>
      </c>
      <c r="BH364" s="160">
        <f>IF(N364="zníž. prenesená",J364,0)</f>
        <v>0</v>
      </c>
      <c r="BI364" s="160">
        <f>IF(N364="nulová",J364,0)</f>
        <v>0</v>
      </c>
      <c r="BJ364" s="18" t="s">
        <v>91</v>
      </c>
      <c r="BK364" s="160">
        <f>ROUND(I364*H364,2)</f>
        <v>0</v>
      </c>
      <c r="BL364" s="18" t="s">
        <v>271</v>
      </c>
      <c r="BM364" s="275" t="s">
        <v>1409</v>
      </c>
    </row>
    <row r="365" s="2" customFormat="1" ht="24.15" customHeight="1">
      <c r="A365" s="41"/>
      <c r="B365" s="42"/>
      <c r="C365" s="263" t="s">
        <v>933</v>
      </c>
      <c r="D365" s="263" t="s">
        <v>194</v>
      </c>
      <c r="E365" s="264" t="s">
        <v>316</v>
      </c>
      <c r="F365" s="265" t="s">
        <v>317</v>
      </c>
      <c r="G365" s="266" t="s">
        <v>197</v>
      </c>
      <c r="H365" s="267">
        <v>2</v>
      </c>
      <c r="I365" s="268"/>
      <c r="J365" s="269">
        <f>ROUND(I365*H365,2)</f>
        <v>0</v>
      </c>
      <c r="K365" s="270"/>
      <c r="L365" s="44"/>
      <c r="M365" s="271" t="s">
        <v>1</v>
      </c>
      <c r="N365" s="272" t="s">
        <v>44</v>
      </c>
      <c r="O365" s="100"/>
      <c r="P365" s="273">
        <f>O365*H365</f>
        <v>0</v>
      </c>
      <c r="Q365" s="273">
        <v>0</v>
      </c>
      <c r="R365" s="273">
        <f>Q365*H365</f>
        <v>0</v>
      </c>
      <c r="S365" s="273">
        <v>0</v>
      </c>
      <c r="T365" s="274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75" t="s">
        <v>271</v>
      </c>
      <c r="AT365" s="275" t="s">
        <v>194</v>
      </c>
      <c r="AU365" s="275" t="s">
        <v>91</v>
      </c>
      <c r="AY365" s="18" t="s">
        <v>191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8" t="s">
        <v>91</v>
      </c>
      <c r="BK365" s="160">
        <f>ROUND(I365*H365,2)</f>
        <v>0</v>
      </c>
      <c r="BL365" s="18" t="s">
        <v>271</v>
      </c>
      <c r="BM365" s="275" t="s">
        <v>1410</v>
      </c>
    </row>
    <row r="366" s="2" customFormat="1" ht="24.15" customHeight="1">
      <c r="A366" s="41"/>
      <c r="B366" s="42"/>
      <c r="C366" s="263" t="s">
        <v>935</v>
      </c>
      <c r="D366" s="263" t="s">
        <v>194</v>
      </c>
      <c r="E366" s="264" t="s">
        <v>947</v>
      </c>
      <c r="F366" s="265" t="s">
        <v>321</v>
      </c>
      <c r="G366" s="266" t="s">
        <v>304</v>
      </c>
      <c r="H366" s="267"/>
      <c r="I366" s="268"/>
      <c r="J366" s="269">
        <f>ROUND(I366*H366,2)</f>
        <v>0</v>
      </c>
      <c r="K366" s="270"/>
      <c r="L366" s="44"/>
      <c r="M366" s="271" t="s">
        <v>1</v>
      </c>
      <c r="N366" s="272" t="s">
        <v>44</v>
      </c>
      <c r="O366" s="100"/>
      <c r="P366" s="273">
        <f>O366*H366</f>
        <v>0</v>
      </c>
      <c r="Q366" s="273">
        <v>0</v>
      </c>
      <c r="R366" s="273">
        <f>Q366*H366</f>
        <v>0</v>
      </c>
      <c r="S366" s="273">
        <v>0</v>
      </c>
      <c r="T366" s="274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75" t="s">
        <v>271</v>
      </c>
      <c r="AT366" s="275" t="s">
        <v>194</v>
      </c>
      <c r="AU366" s="275" t="s">
        <v>91</v>
      </c>
      <c r="AY366" s="18" t="s">
        <v>191</v>
      </c>
      <c r="BE366" s="160">
        <f>IF(N366="základná",J366,0)</f>
        <v>0</v>
      </c>
      <c r="BF366" s="160">
        <f>IF(N366="znížená",J366,0)</f>
        <v>0</v>
      </c>
      <c r="BG366" s="160">
        <f>IF(N366="zákl. prenesená",J366,0)</f>
        <v>0</v>
      </c>
      <c r="BH366" s="160">
        <f>IF(N366="zníž. prenesená",J366,0)</f>
        <v>0</v>
      </c>
      <c r="BI366" s="160">
        <f>IF(N366="nulová",J366,0)</f>
        <v>0</v>
      </c>
      <c r="BJ366" s="18" t="s">
        <v>91</v>
      </c>
      <c r="BK366" s="160">
        <f>ROUND(I366*H366,2)</f>
        <v>0</v>
      </c>
      <c r="BL366" s="18" t="s">
        <v>271</v>
      </c>
      <c r="BM366" s="275" t="s">
        <v>1411</v>
      </c>
    </row>
    <row r="367" s="12" customFormat="1" ht="22.8" customHeight="1">
      <c r="A367" s="12"/>
      <c r="B367" s="248"/>
      <c r="C367" s="249"/>
      <c r="D367" s="250" t="s">
        <v>77</v>
      </c>
      <c r="E367" s="261" t="s">
        <v>323</v>
      </c>
      <c r="F367" s="261" t="s">
        <v>324</v>
      </c>
      <c r="G367" s="249"/>
      <c r="H367" s="249"/>
      <c r="I367" s="252"/>
      <c r="J367" s="262">
        <f>BK367</f>
        <v>0</v>
      </c>
      <c r="K367" s="249"/>
      <c r="L367" s="253"/>
      <c r="M367" s="254"/>
      <c r="N367" s="255"/>
      <c r="O367" s="255"/>
      <c r="P367" s="256">
        <f>SUM(P368:P378)</f>
        <v>0</v>
      </c>
      <c r="Q367" s="255"/>
      <c r="R367" s="256">
        <f>SUM(R368:R378)</f>
        <v>0.19528650000000003</v>
      </c>
      <c r="S367" s="255"/>
      <c r="T367" s="257">
        <f>SUM(T368:T378)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58" t="s">
        <v>91</v>
      </c>
      <c r="AT367" s="259" t="s">
        <v>77</v>
      </c>
      <c r="AU367" s="259" t="s">
        <v>85</v>
      </c>
      <c r="AY367" s="258" t="s">
        <v>191</v>
      </c>
      <c r="BK367" s="260">
        <f>SUM(BK368:BK378)</f>
        <v>0</v>
      </c>
    </row>
    <row r="368" s="2" customFormat="1" ht="37.8" customHeight="1">
      <c r="A368" s="41"/>
      <c r="B368" s="42"/>
      <c r="C368" s="263" t="s">
        <v>937</v>
      </c>
      <c r="D368" s="263" t="s">
        <v>194</v>
      </c>
      <c r="E368" s="264" t="s">
        <v>346</v>
      </c>
      <c r="F368" s="265" t="s">
        <v>347</v>
      </c>
      <c r="G368" s="266" t="s">
        <v>197</v>
      </c>
      <c r="H368" s="267">
        <v>9.5500000000000007</v>
      </c>
      <c r="I368" s="268"/>
      <c r="J368" s="269">
        <f>ROUND(I368*H368,2)</f>
        <v>0</v>
      </c>
      <c r="K368" s="270"/>
      <c r="L368" s="44"/>
      <c r="M368" s="271" t="s">
        <v>1</v>
      </c>
      <c r="N368" s="272" t="s">
        <v>44</v>
      </c>
      <c r="O368" s="100"/>
      <c r="P368" s="273">
        <f>O368*H368</f>
        <v>0</v>
      </c>
      <c r="Q368" s="273">
        <v>0.01128</v>
      </c>
      <c r="R368" s="273">
        <f>Q368*H368</f>
        <v>0.10772400000000001</v>
      </c>
      <c r="S368" s="273">
        <v>0</v>
      </c>
      <c r="T368" s="274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75" t="s">
        <v>271</v>
      </c>
      <c r="AT368" s="275" t="s">
        <v>194</v>
      </c>
      <c r="AU368" s="275" t="s">
        <v>91</v>
      </c>
      <c r="AY368" s="18" t="s">
        <v>191</v>
      </c>
      <c r="BE368" s="160">
        <f>IF(N368="základná",J368,0)</f>
        <v>0</v>
      </c>
      <c r="BF368" s="160">
        <f>IF(N368="znížená",J368,0)</f>
        <v>0</v>
      </c>
      <c r="BG368" s="160">
        <f>IF(N368="zákl. prenesená",J368,0)</f>
        <v>0</v>
      </c>
      <c r="BH368" s="160">
        <f>IF(N368="zníž. prenesená",J368,0)</f>
        <v>0</v>
      </c>
      <c r="BI368" s="160">
        <f>IF(N368="nulová",J368,0)</f>
        <v>0</v>
      </c>
      <c r="BJ368" s="18" t="s">
        <v>91</v>
      </c>
      <c r="BK368" s="160">
        <f>ROUND(I368*H368,2)</f>
        <v>0</v>
      </c>
      <c r="BL368" s="18" t="s">
        <v>271</v>
      </c>
      <c r="BM368" s="275" t="s">
        <v>1412</v>
      </c>
    </row>
    <row r="369" s="13" customFormat="1">
      <c r="A369" s="13"/>
      <c r="B369" s="276"/>
      <c r="C369" s="277"/>
      <c r="D369" s="278" t="s">
        <v>200</v>
      </c>
      <c r="E369" s="279" t="s">
        <v>1</v>
      </c>
      <c r="F369" s="280" t="s">
        <v>573</v>
      </c>
      <c r="G369" s="277"/>
      <c r="H369" s="281">
        <v>9.5500000000000007</v>
      </c>
      <c r="I369" s="282"/>
      <c r="J369" s="277"/>
      <c r="K369" s="277"/>
      <c r="L369" s="283"/>
      <c r="M369" s="284"/>
      <c r="N369" s="285"/>
      <c r="O369" s="285"/>
      <c r="P369" s="285"/>
      <c r="Q369" s="285"/>
      <c r="R369" s="285"/>
      <c r="S369" s="285"/>
      <c r="T369" s="28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87" t="s">
        <v>200</v>
      </c>
      <c r="AU369" s="287" t="s">
        <v>91</v>
      </c>
      <c r="AV369" s="13" t="s">
        <v>91</v>
      </c>
      <c r="AW369" s="13" t="s">
        <v>33</v>
      </c>
      <c r="AX369" s="13" t="s">
        <v>78</v>
      </c>
      <c r="AY369" s="287" t="s">
        <v>191</v>
      </c>
    </row>
    <row r="370" s="14" customFormat="1">
      <c r="A370" s="14"/>
      <c r="B370" s="288"/>
      <c r="C370" s="289"/>
      <c r="D370" s="278" t="s">
        <v>200</v>
      </c>
      <c r="E370" s="290" t="s">
        <v>349</v>
      </c>
      <c r="F370" s="291" t="s">
        <v>204</v>
      </c>
      <c r="G370" s="289"/>
      <c r="H370" s="292">
        <v>9.5500000000000007</v>
      </c>
      <c r="I370" s="293"/>
      <c r="J370" s="289"/>
      <c r="K370" s="289"/>
      <c r="L370" s="294"/>
      <c r="M370" s="295"/>
      <c r="N370" s="296"/>
      <c r="O370" s="296"/>
      <c r="P370" s="296"/>
      <c r="Q370" s="296"/>
      <c r="R370" s="296"/>
      <c r="S370" s="296"/>
      <c r="T370" s="29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98" t="s">
        <v>200</v>
      </c>
      <c r="AU370" s="298" t="s">
        <v>91</v>
      </c>
      <c r="AV370" s="14" t="s">
        <v>121</v>
      </c>
      <c r="AW370" s="14" t="s">
        <v>33</v>
      </c>
      <c r="AX370" s="14" t="s">
        <v>85</v>
      </c>
      <c r="AY370" s="298" t="s">
        <v>191</v>
      </c>
    </row>
    <row r="371" s="2" customFormat="1" ht="37.8" customHeight="1">
      <c r="A371" s="41"/>
      <c r="B371" s="42"/>
      <c r="C371" s="263" t="s">
        <v>940</v>
      </c>
      <c r="D371" s="263" t="s">
        <v>194</v>
      </c>
      <c r="E371" s="264" t="s">
        <v>952</v>
      </c>
      <c r="F371" s="265" t="s">
        <v>953</v>
      </c>
      <c r="G371" s="266" t="s">
        <v>393</v>
      </c>
      <c r="H371" s="267">
        <v>7.5</v>
      </c>
      <c r="I371" s="268"/>
      <c r="J371" s="269">
        <f>ROUND(I371*H371,2)</f>
        <v>0</v>
      </c>
      <c r="K371" s="270"/>
      <c r="L371" s="44"/>
      <c r="M371" s="271" t="s">
        <v>1</v>
      </c>
      <c r="N371" s="272" t="s">
        <v>44</v>
      </c>
      <c r="O371" s="100"/>
      <c r="P371" s="273">
        <f>O371*H371</f>
        <v>0</v>
      </c>
      <c r="Q371" s="273">
        <v>0.00191</v>
      </c>
      <c r="R371" s="273">
        <f>Q371*H371</f>
        <v>0.014325000000000001</v>
      </c>
      <c r="S371" s="273">
        <v>0</v>
      </c>
      <c r="T371" s="274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75" t="s">
        <v>271</v>
      </c>
      <c r="AT371" s="275" t="s">
        <v>194</v>
      </c>
      <c r="AU371" s="275" t="s">
        <v>91</v>
      </c>
      <c r="AY371" s="18" t="s">
        <v>191</v>
      </c>
      <c r="BE371" s="160">
        <f>IF(N371="základná",J371,0)</f>
        <v>0</v>
      </c>
      <c r="BF371" s="160">
        <f>IF(N371="znížená",J371,0)</f>
        <v>0</v>
      </c>
      <c r="BG371" s="160">
        <f>IF(N371="zákl. prenesená",J371,0)</f>
        <v>0</v>
      </c>
      <c r="BH371" s="160">
        <f>IF(N371="zníž. prenesená",J371,0)</f>
        <v>0</v>
      </c>
      <c r="BI371" s="160">
        <f>IF(N371="nulová",J371,0)</f>
        <v>0</v>
      </c>
      <c r="BJ371" s="18" t="s">
        <v>91</v>
      </c>
      <c r="BK371" s="160">
        <f>ROUND(I371*H371,2)</f>
        <v>0</v>
      </c>
      <c r="BL371" s="18" t="s">
        <v>271</v>
      </c>
      <c r="BM371" s="275" t="s">
        <v>1413</v>
      </c>
    </row>
    <row r="372" s="13" customFormat="1">
      <c r="A372" s="13"/>
      <c r="B372" s="276"/>
      <c r="C372" s="277"/>
      <c r="D372" s="278" t="s">
        <v>200</v>
      </c>
      <c r="E372" s="279" t="s">
        <v>1</v>
      </c>
      <c r="F372" s="280" t="s">
        <v>1414</v>
      </c>
      <c r="G372" s="277"/>
      <c r="H372" s="281">
        <v>3</v>
      </c>
      <c r="I372" s="282"/>
      <c r="J372" s="277"/>
      <c r="K372" s="277"/>
      <c r="L372" s="283"/>
      <c r="M372" s="284"/>
      <c r="N372" s="285"/>
      <c r="O372" s="285"/>
      <c r="P372" s="285"/>
      <c r="Q372" s="285"/>
      <c r="R372" s="285"/>
      <c r="S372" s="285"/>
      <c r="T372" s="28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87" t="s">
        <v>200</v>
      </c>
      <c r="AU372" s="287" t="s">
        <v>91</v>
      </c>
      <c r="AV372" s="13" t="s">
        <v>91</v>
      </c>
      <c r="AW372" s="13" t="s">
        <v>33</v>
      </c>
      <c r="AX372" s="13" t="s">
        <v>78</v>
      </c>
      <c r="AY372" s="287" t="s">
        <v>191</v>
      </c>
    </row>
    <row r="373" s="13" customFormat="1">
      <c r="A373" s="13"/>
      <c r="B373" s="276"/>
      <c r="C373" s="277"/>
      <c r="D373" s="278" t="s">
        <v>200</v>
      </c>
      <c r="E373" s="279" t="s">
        <v>1</v>
      </c>
      <c r="F373" s="280" t="s">
        <v>955</v>
      </c>
      <c r="G373" s="277"/>
      <c r="H373" s="281">
        <v>1.5</v>
      </c>
      <c r="I373" s="282"/>
      <c r="J373" s="277"/>
      <c r="K373" s="277"/>
      <c r="L373" s="283"/>
      <c r="M373" s="284"/>
      <c r="N373" s="285"/>
      <c r="O373" s="285"/>
      <c r="P373" s="285"/>
      <c r="Q373" s="285"/>
      <c r="R373" s="285"/>
      <c r="S373" s="285"/>
      <c r="T373" s="28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7" t="s">
        <v>200</v>
      </c>
      <c r="AU373" s="287" t="s">
        <v>91</v>
      </c>
      <c r="AV373" s="13" t="s">
        <v>91</v>
      </c>
      <c r="AW373" s="13" t="s">
        <v>33</v>
      </c>
      <c r="AX373" s="13" t="s">
        <v>78</v>
      </c>
      <c r="AY373" s="287" t="s">
        <v>191</v>
      </c>
    </row>
    <row r="374" s="13" customFormat="1">
      <c r="A374" s="13"/>
      <c r="B374" s="276"/>
      <c r="C374" s="277"/>
      <c r="D374" s="278" t="s">
        <v>200</v>
      </c>
      <c r="E374" s="279" t="s">
        <v>1</v>
      </c>
      <c r="F374" s="280" t="s">
        <v>1415</v>
      </c>
      <c r="G374" s="277"/>
      <c r="H374" s="281">
        <v>3</v>
      </c>
      <c r="I374" s="282"/>
      <c r="J374" s="277"/>
      <c r="K374" s="277"/>
      <c r="L374" s="283"/>
      <c r="M374" s="284"/>
      <c r="N374" s="285"/>
      <c r="O374" s="285"/>
      <c r="P374" s="285"/>
      <c r="Q374" s="285"/>
      <c r="R374" s="285"/>
      <c r="S374" s="285"/>
      <c r="T374" s="28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87" t="s">
        <v>200</v>
      </c>
      <c r="AU374" s="287" t="s">
        <v>91</v>
      </c>
      <c r="AV374" s="13" t="s">
        <v>91</v>
      </c>
      <c r="AW374" s="13" t="s">
        <v>33</v>
      </c>
      <c r="AX374" s="13" t="s">
        <v>78</v>
      </c>
      <c r="AY374" s="287" t="s">
        <v>191</v>
      </c>
    </row>
    <row r="375" s="14" customFormat="1">
      <c r="A375" s="14"/>
      <c r="B375" s="288"/>
      <c r="C375" s="289"/>
      <c r="D375" s="278" t="s">
        <v>200</v>
      </c>
      <c r="E375" s="290" t="s">
        <v>1</v>
      </c>
      <c r="F375" s="291" t="s">
        <v>204</v>
      </c>
      <c r="G375" s="289"/>
      <c r="H375" s="292">
        <v>7.5</v>
      </c>
      <c r="I375" s="293"/>
      <c r="J375" s="289"/>
      <c r="K375" s="289"/>
      <c r="L375" s="294"/>
      <c r="M375" s="295"/>
      <c r="N375" s="296"/>
      <c r="O375" s="296"/>
      <c r="P375" s="296"/>
      <c r="Q375" s="296"/>
      <c r="R375" s="296"/>
      <c r="S375" s="296"/>
      <c r="T375" s="29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98" t="s">
        <v>200</v>
      </c>
      <c r="AU375" s="298" t="s">
        <v>91</v>
      </c>
      <c r="AV375" s="14" t="s">
        <v>121</v>
      </c>
      <c r="AW375" s="14" t="s">
        <v>33</v>
      </c>
      <c r="AX375" s="14" t="s">
        <v>85</v>
      </c>
      <c r="AY375" s="298" t="s">
        <v>191</v>
      </c>
    </row>
    <row r="376" s="2" customFormat="1" ht="21.75" customHeight="1">
      <c r="A376" s="41"/>
      <c r="B376" s="42"/>
      <c r="C376" s="310" t="s">
        <v>942</v>
      </c>
      <c r="D376" s="310" t="s">
        <v>292</v>
      </c>
      <c r="E376" s="311" t="s">
        <v>957</v>
      </c>
      <c r="F376" s="312" t="s">
        <v>958</v>
      </c>
      <c r="G376" s="313" t="s">
        <v>197</v>
      </c>
      <c r="H376" s="314">
        <v>7.875</v>
      </c>
      <c r="I376" s="315"/>
      <c r="J376" s="316">
        <f>ROUND(I376*H376,2)</f>
        <v>0</v>
      </c>
      <c r="K376" s="317"/>
      <c r="L376" s="318"/>
      <c r="M376" s="319" t="s">
        <v>1</v>
      </c>
      <c r="N376" s="320" t="s">
        <v>44</v>
      </c>
      <c r="O376" s="100"/>
      <c r="P376" s="273">
        <f>O376*H376</f>
        <v>0</v>
      </c>
      <c r="Q376" s="273">
        <v>0.0092999999999999992</v>
      </c>
      <c r="R376" s="273">
        <f>Q376*H376</f>
        <v>0.073237499999999997</v>
      </c>
      <c r="S376" s="273">
        <v>0</v>
      </c>
      <c r="T376" s="274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75" t="s">
        <v>295</v>
      </c>
      <c r="AT376" s="275" t="s">
        <v>292</v>
      </c>
      <c r="AU376" s="275" t="s">
        <v>91</v>
      </c>
      <c r="AY376" s="18" t="s">
        <v>191</v>
      </c>
      <c r="BE376" s="160">
        <f>IF(N376="základná",J376,0)</f>
        <v>0</v>
      </c>
      <c r="BF376" s="160">
        <f>IF(N376="znížená",J376,0)</f>
        <v>0</v>
      </c>
      <c r="BG376" s="160">
        <f>IF(N376="zákl. prenesená",J376,0)</f>
        <v>0</v>
      </c>
      <c r="BH376" s="160">
        <f>IF(N376="zníž. prenesená",J376,0)</f>
        <v>0</v>
      </c>
      <c r="BI376" s="160">
        <f>IF(N376="nulová",J376,0)</f>
        <v>0</v>
      </c>
      <c r="BJ376" s="18" t="s">
        <v>91</v>
      </c>
      <c r="BK376" s="160">
        <f>ROUND(I376*H376,2)</f>
        <v>0</v>
      </c>
      <c r="BL376" s="18" t="s">
        <v>271</v>
      </c>
      <c r="BM376" s="275" t="s">
        <v>1416</v>
      </c>
    </row>
    <row r="377" s="13" customFormat="1">
      <c r="A377" s="13"/>
      <c r="B377" s="276"/>
      <c r="C377" s="277"/>
      <c r="D377" s="278" t="s">
        <v>200</v>
      </c>
      <c r="E377" s="277"/>
      <c r="F377" s="280" t="s">
        <v>1417</v>
      </c>
      <c r="G377" s="277"/>
      <c r="H377" s="281">
        <v>7.875</v>
      </c>
      <c r="I377" s="282"/>
      <c r="J377" s="277"/>
      <c r="K377" s="277"/>
      <c r="L377" s="283"/>
      <c r="M377" s="284"/>
      <c r="N377" s="285"/>
      <c r="O377" s="285"/>
      <c r="P377" s="285"/>
      <c r="Q377" s="285"/>
      <c r="R377" s="285"/>
      <c r="S377" s="285"/>
      <c r="T377" s="28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87" t="s">
        <v>200</v>
      </c>
      <c r="AU377" s="287" t="s">
        <v>91</v>
      </c>
      <c r="AV377" s="13" t="s">
        <v>91</v>
      </c>
      <c r="AW377" s="13" t="s">
        <v>4</v>
      </c>
      <c r="AX377" s="13" t="s">
        <v>85</v>
      </c>
      <c r="AY377" s="287" t="s">
        <v>191</v>
      </c>
    </row>
    <row r="378" s="2" customFormat="1" ht="21.75" customHeight="1">
      <c r="A378" s="41"/>
      <c r="B378" s="42"/>
      <c r="C378" s="263" t="s">
        <v>944</v>
      </c>
      <c r="D378" s="263" t="s">
        <v>194</v>
      </c>
      <c r="E378" s="264" t="s">
        <v>350</v>
      </c>
      <c r="F378" s="265" t="s">
        <v>351</v>
      </c>
      <c r="G378" s="266" t="s">
        <v>304</v>
      </c>
      <c r="H378" s="267"/>
      <c r="I378" s="268"/>
      <c r="J378" s="269">
        <f>ROUND(I378*H378,2)</f>
        <v>0</v>
      </c>
      <c r="K378" s="270"/>
      <c r="L378" s="44"/>
      <c r="M378" s="271" t="s">
        <v>1</v>
      </c>
      <c r="N378" s="272" t="s">
        <v>44</v>
      </c>
      <c r="O378" s="100"/>
      <c r="P378" s="273">
        <f>O378*H378</f>
        <v>0</v>
      </c>
      <c r="Q378" s="273">
        <v>0</v>
      </c>
      <c r="R378" s="273">
        <f>Q378*H378</f>
        <v>0</v>
      </c>
      <c r="S378" s="273">
        <v>0</v>
      </c>
      <c r="T378" s="274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75" t="s">
        <v>271</v>
      </c>
      <c r="AT378" s="275" t="s">
        <v>194</v>
      </c>
      <c r="AU378" s="275" t="s">
        <v>91</v>
      </c>
      <c r="AY378" s="18" t="s">
        <v>191</v>
      </c>
      <c r="BE378" s="160">
        <f>IF(N378="základná",J378,0)</f>
        <v>0</v>
      </c>
      <c r="BF378" s="160">
        <f>IF(N378="znížená",J378,0)</f>
        <v>0</v>
      </c>
      <c r="BG378" s="160">
        <f>IF(N378="zákl. prenesená",J378,0)</f>
        <v>0</v>
      </c>
      <c r="BH378" s="160">
        <f>IF(N378="zníž. prenesená",J378,0)</f>
        <v>0</v>
      </c>
      <c r="BI378" s="160">
        <f>IF(N378="nulová",J378,0)</f>
        <v>0</v>
      </c>
      <c r="BJ378" s="18" t="s">
        <v>91</v>
      </c>
      <c r="BK378" s="160">
        <f>ROUND(I378*H378,2)</f>
        <v>0</v>
      </c>
      <c r="BL378" s="18" t="s">
        <v>271</v>
      </c>
      <c r="BM378" s="275" t="s">
        <v>1418</v>
      </c>
    </row>
    <row r="379" s="12" customFormat="1" ht="22.8" customHeight="1">
      <c r="A379" s="12"/>
      <c r="B379" s="248"/>
      <c r="C379" s="249"/>
      <c r="D379" s="250" t="s">
        <v>77</v>
      </c>
      <c r="E379" s="261" t="s">
        <v>353</v>
      </c>
      <c r="F379" s="261" t="s">
        <v>354</v>
      </c>
      <c r="G379" s="249"/>
      <c r="H379" s="249"/>
      <c r="I379" s="252"/>
      <c r="J379" s="262">
        <f>BK379</f>
        <v>0</v>
      </c>
      <c r="K379" s="249"/>
      <c r="L379" s="253"/>
      <c r="M379" s="254"/>
      <c r="N379" s="255"/>
      <c r="O379" s="255"/>
      <c r="P379" s="256">
        <f>SUM(P380:P391)</f>
        <v>0</v>
      </c>
      <c r="Q379" s="255"/>
      <c r="R379" s="256">
        <f>SUM(R380:R391)</f>
        <v>0.079950000000000021</v>
      </c>
      <c r="S379" s="255"/>
      <c r="T379" s="257">
        <f>SUM(T380:T391)</f>
        <v>0.0030000000000000001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58" t="s">
        <v>91</v>
      </c>
      <c r="AT379" s="259" t="s">
        <v>77</v>
      </c>
      <c r="AU379" s="259" t="s">
        <v>85</v>
      </c>
      <c r="AY379" s="258" t="s">
        <v>191</v>
      </c>
      <c r="BK379" s="260">
        <f>SUM(BK380:BK391)</f>
        <v>0</v>
      </c>
    </row>
    <row r="380" s="2" customFormat="1" ht="33" customHeight="1">
      <c r="A380" s="41"/>
      <c r="B380" s="42"/>
      <c r="C380" s="263" t="s">
        <v>946</v>
      </c>
      <c r="D380" s="263" t="s">
        <v>194</v>
      </c>
      <c r="E380" s="264" t="s">
        <v>356</v>
      </c>
      <c r="F380" s="265" t="s">
        <v>357</v>
      </c>
      <c r="G380" s="266" t="s">
        <v>231</v>
      </c>
      <c r="H380" s="267">
        <v>3</v>
      </c>
      <c r="I380" s="268"/>
      <c r="J380" s="269">
        <f>ROUND(I380*H380,2)</f>
        <v>0</v>
      </c>
      <c r="K380" s="270"/>
      <c r="L380" s="44"/>
      <c r="M380" s="271" t="s">
        <v>1</v>
      </c>
      <c r="N380" s="272" t="s">
        <v>44</v>
      </c>
      <c r="O380" s="100"/>
      <c r="P380" s="273">
        <f>O380*H380</f>
        <v>0</v>
      </c>
      <c r="Q380" s="273">
        <v>0</v>
      </c>
      <c r="R380" s="273">
        <f>Q380*H380</f>
        <v>0</v>
      </c>
      <c r="S380" s="273">
        <v>0</v>
      </c>
      <c r="T380" s="274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75" t="s">
        <v>271</v>
      </c>
      <c r="AT380" s="275" t="s">
        <v>194</v>
      </c>
      <c r="AU380" s="275" t="s">
        <v>91</v>
      </c>
      <c r="AY380" s="18" t="s">
        <v>191</v>
      </c>
      <c r="BE380" s="160">
        <f>IF(N380="základná",J380,0)</f>
        <v>0</v>
      </c>
      <c r="BF380" s="160">
        <f>IF(N380="znížená",J380,0)</f>
        <v>0</v>
      </c>
      <c r="BG380" s="160">
        <f>IF(N380="zákl. prenesená",J380,0)</f>
        <v>0</v>
      </c>
      <c r="BH380" s="160">
        <f>IF(N380="zníž. prenesená",J380,0)</f>
        <v>0</v>
      </c>
      <c r="BI380" s="160">
        <f>IF(N380="nulová",J380,0)</f>
        <v>0</v>
      </c>
      <c r="BJ380" s="18" t="s">
        <v>91</v>
      </c>
      <c r="BK380" s="160">
        <f>ROUND(I380*H380,2)</f>
        <v>0</v>
      </c>
      <c r="BL380" s="18" t="s">
        <v>271</v>
      </c>
      <c r="BM380" s="275" t="s">
        <v>1419</v>
      </c>
    </row>
    <row r="381" s="13" customFormat="1">
      <c r="A381" s="13"/>
      <c r="B381" s="276"/>
      <c r="C381" s="277"/>
      <c r="D381" s="278" t="s">
        <v>200</v>
      </c>
      <c r="E381" s="279" t="s">
        <v>1</v>
      </c>
      <c r="F381" s="280" t="s">
        <v>1420</v>
      </c>
      <c r="G381" s="277"/>
      <c r="H381" s="281">
        <v>3</v>
      </c>
      <c r="I381" s="282"/>
      <c r="J381" s="277"/>
      <c r="K381" s="277"/>
      <c r="L381" s="283"/>
      <c r="M381" s="284"/>
      <c r="N381" s="285"/>
      <c r="O381" s="285"/>
      <c r="P381" s="285"/>
      <c r="Q381" s="285"/>
      <c r="R381" s="285"/>
      <c r="S381" s="285"/>
      <c r="T381" s="28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87" t="s">
        <v>200</v>
      </c>
      <c r="AU381" s="287" t="s">
        <v>91</v>
      </c>
      <c r="AV381" s="13" t="s">
        <v>91</v>
      </c>
      <c r="AW381" s="13" t="s">
        <v>33</v>
      </c>
      <c r="AX381" s="13" t="s">
        <v>78</v>
      </c>
      <c r="AY381" s="287" t="s">
        <v>191</v>
      </c>
    </row>
    <row r="382" s="14" customFormat="1">
      <c r="A382" s="14"/>
      <c r="B382" s="288"/>
      <c r="C382" s="289"/>
      <c r="D382" s="278" t="s">
        <v>200</v>
      </c>
      <c r="E382" s="290" t="s">
        <v>136</v>
      </c>
      <c r="F382" s="291" t="s">
        <v>204</v>
      </c>
      <c r="G382" s="289"/>
      <c r="H382" s="292">
        <v>3</v>
      </c>
      <c r="I382" s="293"/>
      <c r="J382" s="289"/>
      <c r="K382" s="289"/>
      <c r="L382" s="294"/>
      <c r="M382" s="295"/>
      <c r="N382" s="296"/>
      <c r="O382" s="296"/>
      <c r="P382" s="296"/>
      <c r="Q382" s="296"/>
      <c r="R382" s="296"/>
      <c r="S382" s="296"/>
      <c r="T382" s="29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98" t="s">
        <v>200</v>
      </c>
      <c r="AU382" s="298" t="s">
        <v>91</v>
      </c>
      <c r="AV382" s="14" t="s">
        <v>121</v>
      </c>
      <c r="AW382" s="14" t="s">
        <v>33</v>
      </c>
      <c r="AX382" s="14" t="s">
        <v>85</v>
      </c>
      <c r="AY382" s="298" t="s">
        <v>191</v>
      </c>
    </row>
    <row r="383" s="2" customFormat="1" ht="24.15" customHeight="1">
      <c r="A383" s="41"/>
      <c r="B383" s="42"/>
      <c r="C383" s="310" t="s">
        <v>949</v>
      </c>
      <c r="D383" s="310" t="s">
        <v>292</v>
      </c>
      <c r="E383" s="311" t="s">
        <v>360</v>
      </c>
      <c r="F383" s="312" t="s">
        <v>361</v>
      </c>
      <c r="G383" s="313" t="s">
        <v>231</v>
      </c>
      <c r="H383" s="314">
        <v>3</v>
      </c>
      <c r="I383" s="315"/>
      <c r="J383" s="316">
        <f>ROUND(I383*H383,2)</f>
        <v>0</v>
      </c>
      <c r="K383" s="317"/>
      <c r="L383" s="318"/>
      <c r="M383" s="319" t="s">
        <v>1</v>
      </c>
      <c r="N383" s="320" t="s">
        <v>44</v>
      </c>
      <c r="O383" s="100"/>
      <c r="P383" s="273">
        <f>O383*H383</f>
        <v>0</v>
      </c>
      <c r="Q383" s="273">
        <v>0.001</v>
      </c>
      <c r="R383" s="273">
        <f>Q383*H383</f>
        <v>0.0030000000000000001</v>
      </c>
      <c r="S383" s="273">
        <v>0</v>
      </c>
      <c r="T383" s="274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75" t="s">
        <v>295</v>
      </c>
      <c r="AT383" s="275" t="s">
        <v>292</v>
      </c>
      <c r="AU383" s="275" t="s">
        <v>91</v>
      </c>
      <c r="AY383" s="18" t="s">
        <v>191</v>
      </c>
      <c r="BE383" s="160">
        <f>IF(N383="základná",J383,0)</f>
        <v>0</v>
      </c>
      <c r="BF383" s="160">
        <f>IF(N383="znížená",J383,0)</f>
        <v>0</v>
      </c>
      <c r="BG383" s="160">
        <f>IF(N383="zákl. prenesená",J383,0)</f>
        <v>0</v>
      </c>
      <c r="BH383" s="160">
        <f>IF(N383="zníž. prenesená",J383,0)</f>
        <v>0</v>
      </c>
      <c r="BI383" s="160">
        <f>IF(N383="nulová",J383,0)</f>
        <v>0</v>
      </c>
      <c r="BJ383" s="18" t="s">
        <v>91</v>
      </c>
      <c r="BK383" s="160">
        <f>ROUND(I383*H383,2)</f>
        <v>0</v>
      </c>
      <c r="BL383" s="18" t="s">
        <v>271</v>
      </c>
      <c r="BM383" s="275" t="s">
        <v>1421</v>
      </c>
    </row>
    <row r="384" s="2" customFormat="1" ht="24.15" customHeight="1">
      <c r="A384" s="41"/>
      <c r="B384" s="42"/>
      <c r="C384" s="310" t="s">
        <v>951</v>
      </c>
      <c r="D384" s="310" t="s">
        <v>292</v>
      </c>
      <c r="E384" s="311" t="s">
        <v>364</v>
      </c>
      <c r="F384" s="312" t="s">
        <v>365</v>
      </c>
      <c r="G384" s="313" t="s">
        <v>231</v>
      </c>
      <c r="H384" s="314">
        <v>3</v>
      </c>
      <c r="I384" s="315"/>
      <c r="J384" s="316">
        <f>ROUND(I384*H384,2)</f>
        <v>0</v>
      </c>
      <c r="K384" s="317"/>
      <c r="L384" s="318"/>
      <c r="M384" s="319" t="s">
        <v>1</v>
      </c>
      <c r="N384" s="320" t="s">
        <v>44</v>
      </c>
      <c r="O384" s="100"/>
      <c r="P384" s="273">
        <f>O384*H384</f>
        <v>0</v>
      </c>
      <c r="Q384" s="273">
        <v>0.025000000000000001</v>
      </c>
      <c r="R384" s="273">
        <f>Q384*H384</f>
        <v>0.075000000000000011</v>
      </c>
      <c r="S384" s="273">
        <v>0</v>
      </c>
      <c r="T384" s="274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75" t="s">
        <v>295</v>
      </c>
      <c r="AT384" s="275" t="s">
        <v>292</v>
      </c>
      <c r="AU384" s="275" t="s">
        <v>91</v>
      </c>
      <c r="AY384" s="18" t="s">
        <v>191</v>
      </c>
      <c r="BE384" s="160">
        <f>IF(N384="základná",J384,0)</f>
        <v>0</v>
      </c>
      <c r="BF384" s="160">
        <f>IF(N384="znížená",J384,0)</f>
        <v>0</v>
      </c>
      <c r="BG384" s="160">
        <f>IF(N384="zákl. prenesená",J384,0)</f>
        <v>0</v>
      </c>
      <c r="BH384" s="160">
        <f>IF(N384="zníž. prenesená",J384,0)</f>
        <v>0</v>
      </c>
      <c r="BI384" s="160">
        <f>IF(N384="nulová",J384,0)</f>
        <v>0</v>
      </c>
      <c r="BJ384" s="18" t="s">
        <v>91</v>
      </c>
      <c r="BK384" s="160">
        <f>ROUND(I384*H384,2)</f>
        <v>0</v>
      </c>
      <c r="BL384" s="18" t="s">
        <v>271</v>
      </c>
      <c r="BM384" s="275" t="s">
        <v>1422</v>
      </c>
    </row>
    <row r="385" s="2" customFormat="1" ht="24.15" customHeight="1">
      <c r="A385" s="41"/>
      <c r="B385" s="42"/>
      <c r="C385" s="263" t="s">
        <v>956</v>
      </c>
      <c r="D385" s="263" t="s">
        <v>194</v>
      </c>
      <c r="E385" s="264" t="s">
        <v>368</v>
      </c>
      <c r="F385" s="265" t="s">
        <v>369</v>
      </c>
      <c r="G385" s="266" t="s">
        <v>231</v>
      </c>
      <c r="H385" s="267">
        <v>3</v>
      </c>
      <c r="I385" s="268"/>
      <c r="J385" s="269">
        <f>ROUND(I385*H385,2)</f>
        <v>0</v>
      </c>
      <c r="K385" s="270"/>
      <c r="L385" s="44"/>
      <c r="M385" s="271" t="s">
        <v>1</v>
      </c>
      <c r="N385" s="272" t="s">
        <v>44</v>
      </c>
      <c r="O385" s="100"/>
      <c r="P385" s="273">
        <f>O385*H385</f>
        <v>0</v>
      </c>
      <c r="Q385" s="273">
        <v>0</v>
      </c>
      <c r="R385" s="273">
        <f>Q385*H385</f>
        <v>0</v>
      </c>
      <c r="S385" s="273">
        <v>0.001</v>
      </c>
      <c r="T385" s="274">
        <f>S385*H385</f>
        <v>0.0030000000000000001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75" t="s">
        <v>271</v>
      </c>
      <c r="AT385" s="275" t="s">
        <v>194</v>
      </c>
      <c r="AU385" s="275" t="s">
        <v>91</v>
      </c>
      <c r="AY385" s="18" t="s">
        <v>191</v>
      </c>
      <c r="BE385" s="160">
        <f>IF(N385="základná",J385,0)</f>
        <v>0</v>
      </c>
      <c r="BF385" s="160">
        <f>IF(N385="znížená",J385,0)</f>
        <v>0</v>
      </c>
      <c r="BG385" s="160">
        <f>IF(N385="zákl. prenesená",J385,0)</f>
        <v>0</v>
      </c>
      <c r="BH385" s="160">
        <f>IF(N385="zníž. prenesená",J385,0)</f>
        <v>0</v>
      </c>
      <c r="BI385" s="160">
        <f>IF(N385="nulová",J385,0)</f>
        <v>0</v>
      </c>
      <c r="BJ385" s="18" t="s">
        <v>91</v>
      </c>
      <c r="BK385" s="160">
        <f>ROUND(I385*H385,2)</f>
        <v>0</v>
      </c>
      <c r="BL385" s="18" t="s">
        <v>271</v>
      </c>
      <c r="BM385" s="275" t="s">
        <v>1423</v>
      </c>
    </row>
    <row r="386" s="13" customFormat="1">
      <c r="A386" s="13"/>
      <c r="B386" s="276"/>
      <c r="C386" s="277"/>
      <c r="D386" s="278" t="s">
        <v>200</v>
      </c>
      <c r="E386" s="279" t="s">
        <v>1</v>
      </c>
      <c r="F386" s="280" t="s">
        <v>136</v>
      </c>
      <c r="G386" s="277"/>
      <c r="H386" s="281">
        <v>3</v>
      </c>
      <c r="I386" s="282"/>
      <c r="J386" s="277"/>
      <c r="K386" s="277"/>
      <c r="L386" s="283"/>
      <c r="M386" s="284"/>
      <c r="N386" s="285"/>
      <c r="O386" s="285"/>
      <c r="P386" s="285"/>
      <c r="Q386" s="285"/>
      <c r="R386" s="285"/>
      <c r="S386" s="285"/>
      <c r="T386" s="28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87" t="s">
        <v>200</v>
      </c>
      <c r="AU386" s="287" t="s">
        <v>91</v>
      </c>
      <c r="AV386" s="13" t="s">
        <v>91</v>
      </c>
      <c r="AW386" s="13" t="s">
        <v>33</v>
      </c>
      <c r="AX386" s="13" t="s">
        <v>78</v>
      </c>
      <c r="AY386" s="287" t="s">
        <v>191</v>
      </c>
    </row>
    <row r="387" s="14" customFormat="1">
      <c r="A387" s="14"/>
      <c r="B387" s="288"/>
      <c r="C387" s="289"/>
      <c r="D387" s="278" t="s">
        <v>200</v>
      </c>
      <c r="E387" s="290" t="s">
        <v>1</v>
      </c>
      <c r="F387" s="291" t="s">
        <v>204</v>
      </c>
      <c r="G387" s="289"/>
      <c r="H387" s="292">
        <v>3</v>
      </c>
      <c r="I387" s="293"/>
      <c r="J387" s="289"/>
      <c r="K387" s="289"/>
      <c r="L387" s="294"/>
      <c r="M387" s="295"/>
      <c r="N387" s="296"/>
      <c r="O387" s="296"/>
      <c r="P387" s="296"/>
      <c r="Q387" s="296"/>
      <c r="R387" s="296"/>
      <c r="S387" s="296"/>
      <c r="T387" s="29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98" t="s">
        <v>200</v>
      </c>
      <c r="AU387" s="298" t="s">
        <v>91</v>
      </c>
      <c r="AV387" s="14" t="s">
        <v>121</v>
      </c>
      <c r="AW387" s="14" t="s">
        <v>33</v>
      </c>
      <c r="AX387" s="14" t="s">
        <v>85</v>
      </c>
      <c r="AY387" s="298" t="s">
        <v>191</v>
      </c>
    </row>
    <row r="388" s="2" customFormat="1" ht="16.5" customHeight="1">
      <c r="A388" s="41"/>
      <c r="B388" s="42"/>
      <c r="C388" s="263" t="s">
        <v>961</v>
      </c>
      <c r="D388" s="263" t="s">
        <v>194</v>
      </c>
      <c r="E388" s="264" t="s">
        <v>377</v>
      </c>
      <c r="F388" s="265" t="s">
        <v>378</v>
      </c>
      <c r="G388" s="266" t="s">
        <v>231</v>
      </c>
      <c r="H388" s="267">
        <v>3</v>
      </c>
      <c r="I388" s="268"/>
      <c r="J388" s="269">
        <f>ROUND(I388*H388,2)</f>
        <v>0</v>
      </c>
      <c r="K388" s="270"/>
      <c r="L388" s="44"/>
      <c r="M388" s="271" t="s">
        <v>1</v>
      </c>
      <c r="N388" s="272" t="s">
        <v>44</v>
      </c>
      <c r="O388" s="100"/>
      <c r="P388" s="273">
        <f>O388*H388</f>
        <v>0</v>
      </c>
      <c r="Q388" s="273">
        <v>3.0000000000000001E-05</v>
      </c>
      <c r="R388" s="273">
        <f>Q388*H388</f>
        <v>9.0000000000000006E-05</v>
      </c>
      <c r="S388" s="273">
        <v>0</v>
      </c>
      <c r="T388" s="274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75" t="s">
        <v>271</v>
      </c>
      <c r="AT388" s="275" t="s">
        <v>194</v>
      </c>
      <c r="AU388" s="275" t="s">
        <v>91</v>
      </c>
      <c r="AY388" s="18" t="s">
        <v>191</v>
      </c>
      <c r="BE388" s="160">
        <f>IF(N388="základná",J388,0)</f>
        <v>0</v>
      </c>
      <c r="BF388" s="160">
        <f>IF(N388="znížená",J388,0)</f>
        <v>0</v>
      </c>
      <c r="BG388" s="160">
        <f>IF(N388="zákl. prenesená",J388,0)</f>
        <v>0</v>
      </c>
      <c r="BH388" s="160">
        <f>IF(N388="zníž. prenesená",J388,0)</f>
        <v>0</v>
      </c>
      <c r="BI388" s="160">
        <f>IF(N388="nulová",J388,0)</f>
        <v>0</v>
      </c>
      <c r="BJ388" s="18" t="s">
        <v>91</v>
      </c>
      <c r="BK388" s="160">
        <f>ROUND(I388*H388,2)</f>
        <v>0</v>
      </c>
      <c r="BL388" s="18" t="s">
        <v>271</v>
      </c>
      <c r="BM388" s="275" t="s">
        <v>1424</v>
      </c>
    </row>
    <row r="389" s="13" customFormat="1">
      <c r="A389" s="13"/>
      <c r="B389" s="276"/>
      <c r="C389" s="277"/>
      <c r="D389" s="278" t="s">
        <v>200</v>
      </c>
      <c r="E389" s="279" t="s">
        <v>1</v>
      </c>
      <c r="F389" s="280" t="s">
        <v>136</v>
      </c>
      <c r="G389" s="277"/>
      <c r="H389" s="281">
        <v>3</v>
      </c>
      <c r="I389" s="282"/>
      <c r="J389" s="277"/>
      <c r="K389" s="277"/>
      <c r="L389" s="283"/>
      <c r="M389" s="284"/>
      <c r="N389" s="285"/>
      <c r="O389" s="285"/>
      <c r="P389" s="285"/>
      <c r="Q389" s="285"/>
      <c r="R389" s="285"/>
      <c r="S389" s="285"/>
      <c r="T389" s="28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87" t="s">
        <v>200</v>
      </c>
      <c r="AU389" s="287" t="s">
        <v>91</v>
      </c>
      <c r="AV389" s="13" t="s">
        <v>91</v>
      </c>
      <c r="AW389" s="13" t="s">
        <v>33</v>
      </c>
      <c r="AX389" s="13" t="s">
        <v>85</v>
      </c>
      <c r="AY389" s="287" t="s">
        <v>191</v>
      </c>
    </row>
    <row r="390" s="2" customFormat="1" ht="16.5" customHeight="1">
      <c r="A390" s="41"/>
      <c r="B390" s="42"/>
      <c r="C390" s="310" t="s">
        <v>965</v>
      </c>
      <c r="D390" s="310" t="s">
        <v>292</v>
      </c>
      <c r="E390" s="311" t="s">
        <v>381</v>
      </c>
      <c r="F390" s="312" t="s">
        <v>382</v>
      </c>
      <c r="G390" s="313" t="s">
        <v>231</v>
      </c>
      <c r="H390" s="314">
        <v>3</v>
      </c>
      <c r="I390" s="315"/>
      <c r="J390" s="316">
        <f>ROUND(I390*H390,2)</f>
        <v>0</v>
      </c>
      <c r="K390" s="317"/>
      <c r="L390" s="318"/>
      <c r="M390" s="319" t="s">
        <v>1</v>
      </c>
      <c r="N390" s="320" t="s">
        <v>44</v>
      </c>
      <c r="O390" s="100"/>
      <c r="P390" s="273">
        <f>O390*H390</f>
        <v>0</v>
      </c>
      <c r="Q390" s="273">
        <v>0.00062</v>
      </c>
      <c r="R390" s="273">
        <f>Q390*H390</f>
        <v>0.0018600000000000001</v>
      </c>
      <c r="S390" s="273">
        <v>0</v>
      </c>
      <c r="T390" s="274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75" t="s">
        <v>295</v>
      </c>
      <c r="AT390" s="275" t="s">
        <v>292</v>
      </c>
      <c r="AU390" s="275" t="s">
        <v>91</v>
      </c>
      <c r="AY390" s="18" t="s">
        <v>191</v>
      </c>
      <c r="BE390" s="160">
        <f>IF(N390="základná",J390,0)</f>
        <v>0</v>
      </c>
      <c r="BF390" s="160">
        <f>IF(N390="znížená",J390,0)</f>
        <v>0</v>
      </c>
      <c r="BG390" s="160">
        <f>IF(N390="zákl. prenesená",J390,0)</f>
        <v>0</v>
      </c>
      <c r="BH390" s="160">
        <f>IF(N390="zníž. prenesená",J390,0)</f>
        <v>0</v>
      </c>
      <c r="BI390" s="160">
        <f>IF(N390="nulová",J390,0)</f>
        <v>0</v>
      </c>
      <c r="BJ390" s="18" t="s">
        <v>91</v>
      </c>
      <c r="BK390" s="160">
        <f>ROUND(I390*H390,2)</f>
        <v>0</v>
      </c>
      <c r="BL390" s="18" t="s">
        <v>271</v>
      </c>
      <c r="BM390" s="275" t="s">
        <v>1425</v>
      </c>
    </row>
    <row r="391" s="2" customFormat="1" ht="24.15" customHeight="1">
      <c r="A391" s="41"/>
      <c r="B391" s="42"/>
      <c r="C391" s="263" t="s">
        <v>971</v>
      </c>
      <c r="D391" s="263" t="s">
        <v>194</v>
      </c>
      <c r="E391" s="264" t="s">
        <v>385</v>
      </c>
      <c r="F391" s="265" t="s">
        <v>386</v>
      </c>
      <c r="G391" s="266" t="s">
        <v>304</v>
      </c>
      <c r="H391" s="267"/>
      <c r="I391" s="268"/>
      <c r="J391" s="269">
        <f>ROUND(I391*H391,2)</f>
        <v>0</v>
      </c>
      <c r="K391" s="270"/>
      <c r="L391" s="44"/>
      <c r="M391" s="271" t="s">
        <v>1</v>
      </c>
      <c r="N391" s="272" t="s">
        <v>44</v>
      </c>
      <c r="O391" s="100"/>
      <c r="P391" s="273">
        <f>O391*H391</f>
        <v>0</v>
      </c>
      <c r="Q391" s="273">
        <v>0</v>
      </c>
      <c r="R391" s="273">
        <f>Q391*H391</f>
        <v>0</v>
      </c>
      <c r="S391" s="273">
        <v>0</v>
      </c>
      <c r="T391" s="274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75" t="s">
        <v>271</v>
      </c>
      <c r="AT391" s="275" t="s">
        <v>194</v>
      </c>
      <c r="AU391" s="275" t="s">
        <v>91</v>
      </c>
      <c r="AY391" s="18" t="s">
        <v>191</v>
      </c>
      <c r="BE391" s="160">
        <f>IF(N391="základná",J391,0)</f>
        <v>0</v>
      </c>
      <c r="BF391" s="160">
        <f>IF(N391="znížená",J391,0)</f>
        <v>0</v>
      </c>
      <c r="BG391" s="160">
        <f>IF(N391="zákl. prenesená",J391,0)</f>
        <v>0</v>
      </c>
      <c r="BH391" s="160">
        <f>IF(N391="zníž. prenesená",J391,0)</f>
        <v>0</v>
      </c>
      <c r="BI391" s="160">
        <f>IF(N391="nulová",J391,0)</f>
        <v>0</v>
      </c>
      <c r="BJ391" s="18" t="s">
        <v>91</v>
      </c>
      <c r="BK391" s="160">
        <f>ROUND(I391*H391,2)</f>
        <v>0</v>
      </c>
      <c r="BL391" s="18" t="s">
        <v>271</v>
      </c>
      <c r="BM391" s="275" t="s">
        <v>1426</v>
      </c>
    </row>
    <row r="392" s="12" customFormat="1" ht="22.8" customHeight="1">
      <c r="A392" s="12"/>
      <c r="B392" s="248"/>
      <c r="C392" s="249"/>
      <c r="D392" s="250" t="s">
        <v>77</v>
      </c>
      <c r="E392" s="261" t="s">
        <v>994</v>
      </c>
      <c r="F392" s="261" t="s">
        <v>995</v>
      </c>
      <c r="G392" s="249"/>
      <c r="H392" s="249"/>
      <c r="I392" s="252"/>
      <c r="J392" s="262">
        <f>BK392</f>
        <v>0</v>
      </c>
      <c r="K392" s="249"/>
      <c r="L392" s="253"/>
      <c r="M392" s="254"/>
      <c r="N392" s="255"/>
      <c r="O392" s="255"/>
      <c r="P392" s="256">
        <f>SUM(P393:P412)</f>
        <v>0</v>
      </c>
      <c r="Q392" s="255"/>
      <c r="R392" s="256">
        <f>SUM(R393:R412)</f>
        <v>0.0084100000000000008</v>
      </c>
      <c r="S392" s="255"/>
      <c r="T392" s="257">
        <f>SUM(T393:T412)</f>
        <v>0.0075999999999999991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58" t="s">
        <v>91</v>
      </c>
      <c r="AT392" s="259" t="s">
        <v>77</v>
      </c>
      <c r="AU392" s="259" t="s">
        <v>85</v>
      </c>
      <c r="AY392" s="258" t="s">
        <v>191</v>
      </c>
      <c r="BK392" s="260">
        <f>SUM(BK393:BK412)</f>
        <v>0</v>
      </c>
    </row>
    <row r="393" s="2" customFormat="1" ht="24.15" customHeight="1">
      <c r="A393" s="41"/>
      <c r="B393" s="42"/>
      <c r="C393" s="263" t="s">
        <v>976</v>
      </c>
      <c r="D393" s="263" t="s">
        <v>194</v>
      </c>
      <c r="E393" s="264" t="s">
        <v>997</v>
      </c>
      <c r="F393" s="265" t="s">
        <v>998</v>
      </c>
      <c r="G393" s="266" t="s">
        <v>231</v>
      </c>
      <c r="H393" s="267">
        <v>1</v>
      </c>
      <c r="I393" s="268"/>
      <c r="J393" s="269">
        <f>ROUND(I393*H393,2)</f>
        <v>0</v>
      </c>
      <c r="K393" s="270"/>
      <c r="L393" s="44"/>
      <c r="M393" s="271" t="s">
        <v>1</v>
      </c>
      <c r="N393" s="272" t="s">
        <v>44</v>
      </c>
      <c r="O393" s="100"/>
      <c r="P393" s="273">
        <f>O393*H393</f>
        <v>0</v>
      </c>
      <c r="Q393" s="273">
        <v>0</v>
      </c>
      <c r="R393" s="273">
        <f>Q393*H393</f>
        <v>0</v>
      </c>
      <c r="S393" s="273">
        <v>0</v>
      </c>
      <c r="T393" s="274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75" t="s">
        <v>271</v>
      </c>
      <c r="AT393" s="275" t="s">
        <v>194</v>
      </c>
      <c r="AU393" s="275" t="s">
        <v>91</v>
      </c>
      <c r="AY393" s="18" t="s">
        <v>191</v>
      </c>
      <c r="BE393" s="160">
        <f>IF(N393="základná",J393,0)</f>
        <v>0</v>
      </c>
      <c r="BF393" s="160">
        <f>IF(N393="znížená",J393,0)</f>
        <v>0</v>
      </c>
      <c r="BG393" s="160">
        <f>IF(N393="zákl. prenesená",J393,0)</f>
        <v>0</v>
      </c>
      <c r="BH393" s="160">
        <f>IF(N393="zníž. prenesená",J393,0)</f>
        <v>0</v>
      </c>
      <c r="BI393" s="160">
        <f>IF(N393="nulová",J393,0)</f>
        <v>0</v>
      </c>
      <c r="BJ393" s="18" t="s">
        <v>91</v>
      </c>
      <c r="BK393" s="160">
        <f>ROUND(I393*H393,2)</f>
        <v>0</v>
      </c>
      <c r="BL393" s="18" t="s">
        <v>271</v>
      </c>
      <c r="BM393" s="275" t="s">
        <v>1427</v>
      </c>
    </row>
    <row r="394" s="2" customFormat="1" ht="24.15" customHeight="1">
      <c r="A394" s="41"/>
      <c r="B394" s="42"/>
      <c r="C394" s="310" t="s">
        <v>980</v>
      </c>
      <c r="D394" s="310" t="s">
        <v>292</v>
      </c>
      <c r="E394" s="311" t="s">
        <v>1001</v>
      </c>
      <c r="F394" s="312" t="s">
        <v>1002</v>
      </c>
      <c r="G394" s="313" t="s">
        <v>231</v>
      </c>
      <c r="H394" s="314">
        <v>1</v>
      </c>
      <c r="I394" s="315"/>
      <c r="J394" s="316">
        <f>ROUND(I394*H394,2)</f>
        <v>0</v>
      </c>
      <c r="K394" s="317"/>
      <c r="L394" s="318"/>
      <c r="M394" s="319" t="s">
        <v>1</v>
      </c>
      <c r="N394" s="320" t="s">
        <v>44</v>
      </c>
      <c r="O394" s="100"/>
      <c r="P394" s="273">
        <f>O394*H394</f>
        <v>0</v>
      </c>
      <c r="Q394" s="273">
        <v>0.00125</v>
      </c>
      <c r="R394" s="273">
        <f>Q394*H394</f>
        <v>0.00125</v>
      </c>
      <c r="S394" s="273">
        <v>0</v>
      </c>
      <c r="T394" s="274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75" t="s">
        <v>295</v>
      </c>
      <c r="AT394" s="275" t="s">
        <v>292</v>
      </c>
      <c r="AU394" s="275" t="s">
        <v>91</v>
      </c>
      <c r="AY394" s="18" t="s">
        <v>191</v>
      </c>
      <c r="BE394" s="160">
        <f>IF(N394="základná",J394,0)</f>
        <v>0</v>
      </c>
      <c r="BF394" s="160">
        <f>IF(N394="znížená",J394,0)</f>
        <v>0</v>
      </c>
      <c r="BG394" s="160">
        <f>IF(N394="zákl. prenesená",J394,0)</f>
        <v>0</v>
      </c>
      <c r="BH394" s="160">
        <f>IF(N394="zníž. prenesená",J394,0)</f>
        <v>0</v>
      </c>
      <c r="BI394" s="160">
        <f>IF(N394="nulová",J394,0)</f>
        <v>0</v>
      </c>
      <c r="BJ394" s="18" t="s">
        <v>91</v>
      </c>
      <c r="BK394" s="160">
        <f>ROUND(I394*H394,2)</f>
        <v>0</v>
      </c>
      <c r="BL394" s="18" t="s">
        <v>271</v>
      </c>
      <c r="BM394" s="275" t="s">
        <v>1428</v>
      </c>
    </row>
    <row r="395" s="2" customFormat="1" ht="24.15" customHeight="1">
      <c r="A395" s="41"/>
      <c r="B395" s="42"/>
      <c r="C395" s="263" t="s">
        <v>984</v>
      </c>
      <c r="D395" s="263" t="s">
        <v>194</v>
      </c>
      <c r="E395" s="264" t="s">
        <v>1005</v>
      </c>
      <c r="F395" s="265" t="s">
        <v>1006</v>
      </c>
      <c r="G395" s="266" t="s">
        <v>393</v>
      </c>
      <c r="H395" s="267">
        <v>2</v>
      </c>
      <c r="I395" s="268"/>
      <c r="J395" s="269">
        <f>ROUND(I395*H395,2)</f>
        <v>0</v>
      </c>
      <c r="K395" s="270"/>
      <c r="L395" s="44"/>
      <c r="M395" s="271" t="s">
        <v>1</v>
      </c>
      <c r="N395" s="272" t="s">
        <v>44</v>
      </c>
      <c r="O395" s="100"/>
      <c r="P395" s="273">
        <f>O395*H395</f>
        <v>0</v>
      </c>
      <c r="Q395" s="273">
        <v>0</v>
      </c>
      <c r="R395" s="273">
        <f>Q395*H395</f>
        <v>0</v>
      </c>
      <c r="S395" s="273">
        <v>0</v>
      </c>
      <c r="T395" s="274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75" t="s">
        <v>271</v>
      </c>
      <c r="AT395" s="275" t="s">
        <v>194</v>
      </c>
      <c r="AU395" s="275" t="s">
        <v>91</v>
      </c>
      <c r="AY395" s="18" t="s">
        <v>191</v>
      </c>
      <c r="BE395" s="160">
        <f>IF(N395="základná",J395,0)</f>
        <v>0</v>
      </c>
      <c r="BF395" s="160">
        <f>IF(N395="znížená",J395,0)</f>
        <v>0</v>
      </c>
      <c r="BG395" s="160">
        <f>IF(N395="zákl. prenesená",J395,0)</f>
        <v>0</v>
      </c>
      <c r="BH395" s="160">
        <f>IF(N395="zníž. prenesená",J395,0)</f>
        <v>0</v>
      </c>
      <c r="BI395" s="160">
        <f>IF(N395="nulová",J395,0)</f>
        <v>0</v>
      </c>
      <c r="BJ395" s="18" t="s">
        <v>91</v>
      </c>
      <c r="BK395" s="160">
        <f>ROUND(I395*H395,2)</f>
        <v>0</v>
      </c>
      <c r="BL395" s="18" t="s">
        <v>271</v>
      </c>
      <c r="BM395" s="275" t="s">
        <v>1429</v>
      </c>
    </row>
    <row r="396" s="2" customFormat="1" ht="24.15" customHeight="1">
      <c r="A396" s="41"/>
      <c r="B396" s="42"/>
      <c r="C396" s="310" t="s">
        <v>988</v>
      </c>
      <c r="D396" s="310" t="s">
        <v>292</v>
      </c>
      <c r="E396" s="311" t="s">
        <v>1009</v>
      </c>
      <c r="F396" s="312" t="s">
        <v>1010</v>
      </c>
      <c r="G396" s="313" t="s">
        <v>393</v>
      </c>
      <c r="H396" s="314">
        <v>2.1000000000000001</v>
      </c>
      <c r="I396" s="315"/>
      <c r="J396" s="316">
        <f>ROUND(I396*H396,2)</f>
        <v>0</v>
      </c>
      <c r="K396" s="317"/>
      <c r="L396" s="318"/>
      <c r="M396" s="319" t="s">
        <v>1</v>
      </c>
      <c r="N396" s="320" t="s">
        <v>44</v>
      </c>
      <c r="O396" s="100"/>
      <c r="P396" s="273">
        <f>O396*H396</f>
        <v>0</v>
      </c>
      <c r="Q396" s="273">
        <v>0.00010000000000000001</v>
      </c>
      <c r="R396" s="273">
        <f>Q396*H396</f>
        <v>0.00021000000000000001</v>
      </c>
      <c r="S396" s="273">
        <v>0</v>
      </c>
      <c r="T396" s="274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75" t="s">
        <v>295</v>
      </c>
      <c r="AT396" s="275" t="s">
        <v>292</v>
      </c>
      <c r="AU396" s="275" t="s">
        <v>91</v>
      </c>
      <c r="AY396" s="18" t="s">
        <v>191</v>
      </c>
      <c r="BE396" s="160">
        <f>IF(N396="základná",J396,0)</f>
        <v>0</v>
      </c>
      <c r="BF396" s="160">
        <f>IF(N396="znížená",J396,0)</f>
        <v>0</v>
      </c>
      <c r="BG396" s="160">
        <f>IF(N396="zákl. prenesená",J396,0)</f>
        <v>0</v>
      </c>
      <c r="BH396" s="160">
        <f>IF(N396="zníž. prenesená",J396,0)</f>
        <v>0</v>
      </c>
      <c r="BI396" s="160">
        <f>IF(N396="nulová",J396,0)</f>
        <v>0</v>
      </c>
      <c r="BJ396" s="18" t="s">
        <v>91</v>
      </c>
      <c r="BK396" s="160">
        <f>ROUND(I396*H396,2)</f>
        <v>0</v>
      </c>
      <c r="BL396" s="18" t="s">
        <v>271</v>
      </c>
      <c r="BM396" s="275" t="s">
        <v>1430</v>
      </c>
    </row>
    <row r="397" s="13" customFormat="1">
      <c r="A397" s="13"/>
      <c r="B397" s="276"/>
      <c r="C397" s="277"/>
      <c r="D397" s="278" t="s">
        <v>200</v>
      </c>
      <c r="E397" s="277"/>
      <c r="F397" s="280" t="s">
        <v>1012</v>
      </c>
      <c r="G397" s="277"/>
      <c r="H397" s="281">
        <v>2.1000000000000001</v>
      </c>
      <c r="I397" s="282"/>
      <c r="J397" s="277"/>
      <c r="K397" s="277"/>
      <c r="L397" s="283"/>
      <c r="M397" s="284"/>
      <c r="N397" s="285"/>
      <c r="O397" s="285"/>
      <c r="P397" s="285"/>
      <c r="Q397" s="285"/>
      <c r="R397" s="285"/>
      <c r="S397" s="285"/>
      <c r="T397" s="28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87" t="s">
        <v>200</v>
      </c>
      <c r="AU397" s="287" t="s">
        <v>91</v>
      </c>
      <c r="AV397" s="13" t="s">
        <v>91</v>
      </c>
      <c r="AW397" s="13" t="s">
        <v>4</v>
      </c>
      <c r="AX397" s="13" t="s">
        <v>85</v>
      </c>
      <c r="AY397" s="287" t="s">
        <v>191</v>
      </c>
    </row>
    <row r="398" s="2" customFormat="1" ht="24.15" customHeight="1">
      <c r="A398" s="41"/>
      <c r="B398" s="42"/>
      <c r="C398" s="263" t="s">
        <v>992</v>
      </c>
      <c r="D398" s="263" t="s">
        <v>194</v>
      </c>
      <c r="E398" s="264" t="s">
        <v>1014</v>
      </c>
      <c r="F398" s="265" t="s">
        <v>1015</v>
      </c>
      <c r="G398" s="266" t="s">
        <v>231</v>
      </c>
      <c r="H398" s="267">
        <v>1</v>
      </c>
      <c r="I398" s="268"/>
      <c r="J398" s="269">
        <f>ROUND(I398*H398,2)</f>
        <v>0</v>
      </c>
      <c r="K398" s="270"/>
      <c r="L398" s="44"/>
      <c r="M398" s="271" t="s">
        <v>1</v>
      </c>
      <c r="N398" s="272" t="s">
        <v>44</v>
      </c>
      <c r="O398" s="100"/>
      <c r="P398" s="273">
        <f>O398*H398</f>
        <v>0</v>
      </c>
      <c r="Q398" s="273">
        <v>0</v>
      </c>
      <c r="R398" s="273">
        <f>Q398*H398</f>
        <v>0</v>
      </c>
      <c r="S398" s="273">
        <v>0</v>
      </c>
      <c r="T398" s="274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75" t="s">
        <v>271</v>
      </c>
      <c r="AT398" s="275" t="s">
        <v>194</v>
      </c>
      <c r="AU398" s="275" t="s">
        <v>91</v>
      </c>
      <c r="AY398" s="18" t="s">
        <v>191</v>
      </c>
      <c r="BE398" s="160">
        <f>IF(N398="základná",J398,0)</f>
        <v>0</v>
      </c>
      <c r="BF398" s="160">
        <f>IF(N398="znížená",J398,0)</f>
        <v>0</v>
      </c>
      <c r="BG398" s="160">
        <f>IF(N398="zákl. prenesená",J398,0)</f>
        <v>0</v>
      </c>
      <c r="BH398" s="160">
        <f>IF(N398="zníž. prenesená",J398,0)</f>
        <v>0</v>
      </c>
      <c r="BI398" s="160">
        <f>IF(N398="nulová",J398,0)</f>
        <v>0</v>
      </c>
      <c r="BJ398" s="18" t="s">
        <v>91</v>
      </c>
      <c r="BK398" s="160">
        <f>ROUND(I398*H398,2)</f>
        <v>0</v>
      </c>
      <c r="BL398" s="18" t="s">
        <v>271</v>
      </c>
      <c r="BM398" s="275" t="s">
        <v>1431</v>
      </c>
    </row>
    <row r="399" s="13" customFormat="1">
      <c r="A399" s="13"/>
      <c r="B399" s="276"/>
      <c r="C399" s="277"/>
      <c r="D399" s="278" t="s">
        <v>200</v>
      </c>
      <c r="E399" s="279" t="s">
        <v>1</v>
      </c>
      <c r="F399" s="280" t="s">
        <v>1253</v>
      </c>
      <c r="G399" s="277"/>
      <c r="H399" s="281">
        <v>1</v>
      </c>
      <c r="I399" s="282"/>
      <c r="J399" s="277"/>
      <c r="K399" s="277"/>
      <c r="L399" s="283"/>
      <c r="M399" s="284"/>
      <c r="N399" s="285"/>
      <c r="O399" s="285"/>
      <c r="P399" s="285"/>
      <c r="Q399" s="285"/>
      <c r="R399" s="285"/>
      <c r="S399" s="285"/>
      <c r="T399" s="28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87" t="s">
        <v>200</v>
      </c>
      <c r="AU399" s="287" t="s">
        <v>91</v>
      </c>
      <c r="AV399" s="13" t="s">
        <v>91</v>
      </c>
      <c r="AW399" s="13" t="s">
        <v>33</v>
      </c>
      <c r="AX399" s="13" t="s">
        <v>85</v>
      </c>
      <c r="AY399" s="287" t="s">
        <v>191</v>
      </c>
    </row>
    <row r="400" s="2" customFormat="1" ht="16.5" customHeight="1">
      <c r="A400" s="41"/>
      <c r="B400" s="42"/>
      <c r="C400" s="310" t="s">
        <v>996</v>
      </c>
      <c r="D400" s="310" t="s">
        <v>292</v>
      </c>
      <c r="E400" s="311" t="s">
        <v>1018</v>
      </c>
      <c r="F400" s="312" t="s">
        <v>1019</v>
      </c>
      <c r="G400" s="313" t="s">
        <v>231</v>
      </c>
      <c r="H400" s="314">
        <v>1</v>
      </c>
      <c r="I400" s="315"/>
      <c r="J400" s="316">
        <f>ROUND(I400*H400,2)</f>
        <v>0</v>
      </c>
      <c r="K400" s="317"/>
      <c r="L400" s="318"/>
      <c r="M400" s="319" t="s">
        <v>1</v>
      </c>
      <c r="N400" s="320" t="s">
        <v>44</v>
      </c>
      <c r="O400" s="100"/>
      <c r="P400" s="273">
        <f>O400*H400</f>
        <v>0</v>
      </c>
      <c r="Q400" s="273">
        <v>0.0028</v>
      </c>
      <c r="R400" s="273">
        <f>Q400*H400</f>
        <v>0.0028</v>
      </c>
      <c r="S400" s="273">
        <v>0</v>
      </c>
      <c r="T400" s="274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75" t="s">
        <v>295</v>
      </c>
      <c r="AT400" s="275" t="s">
        <v>292</v>
      </c>
      <c r="AU400" s="275" t="s">
        <v>91</v>
      </c>
      <c r="AY400" s="18" t="s">
        <v>191</v>
      </c>
      <c r="BE400" s="160">
        <f>IF(N400="základná",J400,0)</f>
        <v>0</v>
      </c>
      <c r="BF400" s="160">
        <f>IF(N400="znížená",J400,0)</f>
        <v>0</v>
      </c>
      <c r="BG400" s="160">
        <f>IF(N400="zákl. prenesená",J400,0)</f>
        <v>0</v>
      </c>
      <c r="BH400" s="160">
        <f>IF(N400="zníž. prenesená",J400,0)</f>
        <v>0</v>
      </c>
      <c r="BI400" s="160">
        <f>IF(N400="nulová",J400,0)</f>
        <v>0</v>
      </c>
      <c r="BJ400" s="18" t="s">
        <v>91</v>
      </c>
      <c r="BK400" s="160">
        <f>ROUND(I400*H400,2)</f>
        <v>0</v>
      </c>
      <c r="BL400" s="18" t="s">
        <v>271</v>
      </c>
      <c r="BM400" s="275" t="s">
        <v>1432</v>
      </c>
    </row>
    <row r="401" s="2" customFormat="1" ht="21.75" customHeight="1">
      <c r="A401" s="41"/>
      <c r="B401" s="42"/>
      <c r="C401" s="263" t="s">
        <v>1000</v>
      </c>
      <c r="D401" s="263" t="s">
        <v>194</v>
      </c>
      <c r="E401" s="264" t="s">
        <v>1022</v>
      </c>
      <c r="F401" s="265" t="s">
        <v>1023</v>
      </c>
      <c r="G401" s="266" t="s">
        <v>231</v>
      </c>
      <c r="H401" s="267">
        <v>1</v>
      </c>
      <c r="I401" s="268"/>
      <c r="J401" s="269">
        <f>ROUND(I401*H401,2)</f>
        <v>0</v>
      </c>
      <c r="K401" s="270"/>
      <c r="L401" s="44"/>
      <c r="M401" s="271" t="s">
        <v>1</v>
      </c>
      <c r="N401" s="272" t="s">
        <v>44</v>
      </c>
      <c r="O401" s="100"/>
      <c r="P401" s="273">
        <f>O401*H401</f>
        <v>0</v>
      </c>
      <c r="Q401" s="273">
        <v>0</v>
      </c>
      <c r="R401" s="273">
        <f>Q401*H401</f>
        <v>0</v>
      </c>
      <c r="S401" s="273">
        <v>0</v>
      </c>
      <c r="T401" s="274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75" t="s">
        <v>271</v>
      </c>
      <c r="AT401" s="275" t="s">
        <v>194</v>
      </c>
      <c r="AU401" s="275" t="s">
        <v>91</v>
      </c>
      <c r="AY401" s="18" t="s">
        <v>191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8" t="s">
        <v>91</v>
      </c>
      <c r="BK401" s="160">
        <f>ROUND(I401*H401,2)</f>
        <v>0</v>
      </c>
      <c r="BL401" s="18" t="s">
        <v>271</v>
      </c>
      <c r="BM401" s="275" t="s">
        <v>1433</v>
      </c>
    </row>
    <row r="402" s="2" customFormat="1" ht="16.5" customHeight="1">
      <c r="A402" s="41"/>
      <c r="B402" s="42"/>
      <c r="C402" s="310" t="s">
        <v>1004</v>
      </c>
      <c r="D402" s="310" t="s">
        <v>292</v>
      </c>
      <c r="E402" s="311" t="s">
        <v>1026</v>
      </c>
      <c r="F402" s="312" t="s">
        <v>1027</v>
      </c>
      <c r="G402" s="313" t="s">
        <v>231</v>
      </c>
      <c r="H402" s="314">
        <v>1</v>
      </c>
      <c r="I402" s="315"/>
      <c r="J402" s="316">
        <f>ROUND(I402*H402,2)</f>
        <v>0</v>
      </c>
      <c r="K402" s="317"/>
      <c r="L402" s="318"/>
      <c r="M402" s="319" t="s">
        <v>1</v>
      </c>
      <c r="N402" s="320" t="s">
        <v>44</v>
      </c>
      <c r="O402" s="100"/>
      <c r="P402" s="273">
        <f>O402*H402</f>
        <v>0</v>
      </c>
      <c r="Q402" s="273">
        <v>0.0013500000000000001</v>
      </c>
      <c r="R402" s="273">
        <f>Q402*H402</f>
        <v>0.0013500000000000001</v>
      </c>
      <c r="S402" s="273">
        <v>0</v>
      </c>
      <c r="T402" s="274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75" t="s">
        <v>295</v>
      </c>
      <c r="AT402" s="275" t="s">
        <v>292</v>
      </c>
      <c r="AU402" s="275" t="s">
        <v>91</v>
      </c>
      <c r="AY402" s="18" t="s">
        <v>191</v>
      </c>
      <c r="BE402" s="160">
        <f>IF(N402="základná",J402,0)</f>
        <v>0</v>
      </c>
      <c r="BF402" s="160">
        <f>IF(N402="znížená",J402,0)</f>
        <v>0</v>
      </c>
      <c r="BG402" s="160">
        <f>IF(N402="zákl. prenesená",J402,0)</f>
        <v>0</v>
      </c>
      <c r="BH402" s="160">
        <f>IF(N402="zníž. prenesená",J402,0)</f>
        <v>0</v>
      </c>
      <c r="BI402" s="160">
        <f>IF(N402="nulová",J402,0)</f>
        <v>0</v>
      </c>
      <c r="BJ402" s="18" t="s">
        <v>91</v>
      </c>
      <c r="BK402" s="160">
        <f>ROUND(I402*H402,2)</f>
        <v>0</v>
      </c>
      <c r="BL402" s="18" t="s">
        <v>271</v>
      </c>
      <c r="BM402" s="275" t="s">
        <v>1434</v>
      </c>
    </row>
    <row r="403" s="2" customFormat="1" ht="16.5" customHeight="1">
      <c r="A403" s="41"/>
      <c r="B403" s="42"/>
      <c r="C403" s="263" t="s">
        <v>1008</v>
      </c>
      <c r="D403" s="263" t="s">
        <v>194</v>
      </c>
      <c r="E403" s="264" t="s">
        <v>1030</v>
      </c>
      <c r="F403" s="265" t="s">
        <v>1031</v>
      </c>
      <c r="G403" s="266" t="s">
        <v>231</v>
      </c>
      <c r="H403" s="267">
        <v>1</v>
      </c>
      <c r="I403" s="268"/>
      <c r="J403" s="269">
        <f>ROUND(I403*H403,2)</f>
        <v>0</v>
      </c>
      <c r="K403" s="270"/>
      <c r="L403" s="44"/>
      <c r="M403" s="271" t="s">
        <v>1</v>
      </c>
      <c r="N403" s="272" t="s">
        <v>44</v>
      </c>
      <c r="O403" s="100"/>
      <c r="P403" s="273">
        <f>O403*H403</f>
        <v>0</v>
      </c>
      <c r="Q403" s="273">
        <v>0</v>
      </c>
      <c r="R403" s="273">
        <f>Q403*H403</f>
        <v>0</v>
      </c>
      <c r="S403" s="273">
        <v>0</v>
      </c>
      <c r="T403" s="274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75" t="s">
        <v>271</v>
      </c>
      <c r="AT403" s="275" t="s">
        <v>194</v>
      </c>
      <c r="AU403" s="275" t="s">
        <v>91</v>
      </c>
      <c r="AY403" s="18" t="s">
        <v>191</v>
      </c>
      <c r="BE403" s="160">
        <f>IF(N403="základná",J403,0)</f>
        <v>0</v>
      </c>
      <c r="BF403" s="160">
        <f>IF(N403="znížená",J403,0)</f>
        <v>0</v>
      </c>
      <c r="BG403" s="160">
        <f>IF(N403="zákl. prenesená",J403,0)</f>
        <v>0</v>
      </c>
      <c r="BH403" s="160">
        <f>IF(N403="zníž. prenesená",J403,0)</f>
        <v>0</v>
      </c>
      <c r="BI403" s="160">
        <f>IF(N403="nulová",J403,0)</f>
        <v>0</v>
      </c>
      <c r="BJ403" s="18" t="s">
        <v>91</v>
      </c>
      <c r="BK403" s="160">
        <f>ROUND(I403*H403,2)</f>
        <v>0</v>
      </c>
      <c r="BL403" s="18" t="s">
        <v>271</v>
      </c>
      <c r="BM403" s="275" t="s">
        <v>1435</v>
      </c>
    </row>
    <row r="404" s="13" customFormat="1">
      <c r="A404" s="13"/>
      <c r="B404" s="276"/>
      <c r="C404" s="277"/>
      <c r="D404" s="278" t="s">
        <v>200</v>
      </c>
      <c r="E404" s="279" t="s">
        <v>1</v>
      </c>
      <c r="F404" s="280" t="s">
        <v>584</v>
      </c>
      <c r="G404" s="277"/>
      <c r="H404" s="281">
        <v>1</v>
      </c>
      <c r="I404" s="282"/>
      <c r="J404" s="277"/>
      <c r="K404" s="277"/>
      <c r="L404" s="283"/>
      <c r="M404" s="284"/>
      <c r="N404" s="285"/>
      <c r="O404" s="285"/>
      <c r="P404" s="285"/>
      <c r="Q404" s="285"/>
      <c r="R404" s="285"/>
      <c r="S404" s="285"/>
      <c r="T404" s="28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87" t="s">
        <v>200</v>
      </c>
      <c r="AU404" s="287" t="s">
        <v>91</v>
      </c>
      <c r="AV404" s="13" t="s">
        <v>91</v>
      </c>
      <c r="AW404" s="13" t="s">
        <v>33</v>
      </c>
      <c r="AX404" s="13" t="s">
        <v>85</v>
      </c>
      <c r="AY404" s="287" t="s">
        <v>191</v>
      </c>
    </row>
    <row r="405" s="2" customFormat="1" ht="16.5" customHeight="1">
      <c r="A405" s="41"/>
      <c r="B405" s="42"/>
      <c r="C405" s="310" t="s">
        <v>1013</v>
      </c>
      <c r="D405" s="310" t="s">
        <v>292</v>
      </c>
      <c r="E405" s="311" t="s">
        <v>1034</v>
      </c>
      <c r="F405" s="312" t="s">
        <v>1035</v>
      </c>
      <c r="G405" s="313" t="s">
        <v>231</v>
      </c>
      <c r="H405" s="314">
        <v>1</v>
      </c>
      <c r="I405" s="315"/>
      <c r="J405" s="316">
        <f>ROUND(I405*H405,2)</f>
        <v>0</v>
      </c>
      <c r="K405" s="317"/>
      <c r="L405" s="318"/>
      <c r="M405" s="319" t="s">
        <v>1</v>
      </c>
      <c r="N405" s="320" t="s">
        <v>44</v>
      </c>
      <c r="O405" s="100"/>
      <c r="P405" s="273">
        <f>O405*H405</f>
        <v>0</v>
      </c>
      <c r="Q405" s="273">
        <v>0.0028</v>
      </c>
      <c r="R405" s="273">
        <f>Q405*H405</f>
        <v>0.0028</v>
      </c>
      <c r="S405" s="273">
        <v>0</v>
      </c>
      <c r="T405" s="274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75" t="s">
        <v>295</v>
      </c>
      <c r="AT405" s="275" t="s">
        <v>292</v>
      </c>
      <c r="AU405" s="275" t="s">
        <v>91</v>
      </c>
      <c r="AY405" s="18" t="s">
        <v>191</v>
      </c>
      <c r="BE405" s="160">
        <f>IF(N405="základná",J405,0)</f>
        <v>0</v>
      </c>
      <c r="BF405" s="160">
        <f>IF(N405="znížená",J405,0)</f>
        <v>0</v>
      </c>
      <c r="BG405" s="160">
        <f>IF(N405="zákl. prenesená",J405,0)</f>
        <v>0</v>
      </c>
      <c r="BH405" s="160">
        <f>IF(N405="zníž. prenesená",J405,0)</f>
        <v>0</v>
      </c>
      <c r="BI405" s="160">
        <f>IF(N405="nulová",J405,0)</f>
        <v>0</v>
      </c>
      <c r="BJ405" s="18" t="s">
        <v>91</v>
      </c>
      <c r="BK405" s="160">
        <f>ROUND(I405*H405,2)</f>
        <v>0</v>
      </c>
      <c r="BL405" s="18" t="s">
        <v>271</v>
      </c>
      <c r="BM405" s="275" t="s">
        <v>1436</v>
      </c>
    </row>
    <row r="406" s="2" customFormat="1" ht="16.5" customHeight="1">
      <c r="A406" s="41"/>
      <c r="B406" s="42"/>
      <c r="C406" s="263" t="s">
        <v>1017</v>
      </c>
      <c r="D406" s="263" t="s">
        <v>194</v>
      </c>
      <c r="E406" s="264" t="s">
        <v>1037</v>
      </c>
      <c r="F406" s="265" t="s">
        <v>1038</v>
      </c>
      <c r="G406" s="266" t="s">
        <v>231</v>
      </c>
      <c r="H406" s="267">
        <v>1</v>
      </c>
      <c r="I406" s="268"/>
      <c r="J406" s="269">
        <f>ROUND(I406*H406,2)</f>
        <v>0</v>
      </c>
      <c r="K406" s="270"/>
      <c r="L406" s="44"/>
      <c r="M406" s="271" t="s">
        <v>1</v>
      </c>
      <c r="N406" s="272" t="s">
        <v>44</v>
      </c>
      <c r="O406" s="100"/>
      <c r="P406" s="273">
        <f>O406*H406</f>
        <v>0</v>
      </c>
      <c r="Q406" s="273">
        <v>0</v>
      </c>
      <c r="R406" s="273">
        <f>Q406*H406</f>
        <v>0</v>
      </c>
      <c r="S406" s="273">
        <v>0.0028</v>
      </c>
      <c r="T406" s="274">
        <f>S406*H406</f>
        <v>0.0028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75" t="s">
        <v>271</v>
      </c>
      <c r="AT406" s="275" t="s">
        <v>194</v>
      </c>
      <c r="AU406" s="275" t="s">
        <v>91</v>
      </c>
      <c r="AY406" s="18" t="s">
        <v>191</v>
      </c>
      <c r="BE406" s="160">
        <f>IF(N406="základná",J406,0)</f>
        <v>0</v>
      </c>
      <c r="BF406" s="160">
        <f>IF(N406="znížená",J406,0)</f>
        <v>0</v>
      </c>
      <c r="BG406" s="160">
        <f>IF(N406="zákl. prenesená",J406,0)</f>
        <v>0</v>
      </c>
      <c r="BH406" s="160">
        <f>IF(N406="zníž. prenesená",J406,0)</f>
        <v>0</v>
      </c>
      <c r="BI406" s="160">
        <f>IF(N406="nulová",J406,0)</f>
        <v>0</v>
      </c>
      <c r="BJ406" s="18" t="s">
        <v>91</v>
      </c>
      <c r="BK406" s="160">
        <f>ROUND(I406*H406,2)</f>
        <v>0</v>
      </c>
      <c r="BL406" s="18" t="s">
        <v>271</v>
      </c>
      <c r="BM406" s="275" t="s">
        <v>1437</v>
      </c>
    </row>
    <row r="407" s="13" customFormat="1">
      <c r="A407" s="13"/>
      <c r="B407" s="276"/>
      <c r="C407" s="277"/>
      <c r="D407" s="278" t="s">
        <v>200</v>
      </c>
      <c r="E407" s="279" t="s">
        <v>1</v>
      </c>
      <c r="F407" s="280" t="s">
        <v>584</v>
      </c>
      <c r="G407" s="277"/>
      <c r="H407" s="281">
        <v>1</v>
      </c>
      <c r="I407" s="282"/>
      <c r="J407" s="277"/>
      <c r="K407" s="277"/>
      <c r="L407" s="283"/>
      <c r="M407" s="284"/>
      <c r="N407" s="285"/>
      <c r="O407" s="285"/>
      <c r="P407" s="285"/>
      <c r="Q407" s="285"/>
      <c r="R407" s="285"/>
      <c r="S407" s="285"/>
      <c r="T407" s="28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7" t="s">
        <v>200</v>
      </c>
      <c r="AU407" s="287" t="s">
        <v>91</v>
      </c>
      <c r="AV407" s="13" t="s">
        <v>91</v>
      </c>
      <c r="AW407" s="13" t="s">
        <v>33</v>
      </c>
      <c r="AX407" s="13" t="s">
        <v>78</v>
      </c>
      <c r="AY407" s="287" t="s">
        <v>191</v>
      </c>
    </row>
    <row r="408" s="14" customFormat="1">
      <c r="A408" s="14"/>
      <c r="B408" s="288"/>
      <c r="C408" s="289"/>
      <c r="D408" s="278" t="s">
        <v>200</v>
      </c>
      <c r="E408" s="290" t="s">
        <v>1</v>
      </c>
      <c r="F408" s="291" t="s">
        <v>204</v>
      </c>
      <c r="G408" s="289"/>
      <c r="H408" s="292">
        <v>1</v>
      </c>
      <c r="I408" s="293"/>
      <c r="J408" s="289"/>
      <c r="K408" s="289"/>
      <c r="L408" s="294"/>
      <c r="M408" s="295"/>
      <c r="N408" s="296"/>
      <c r="O408" s="296"/>
      <c r="P408" s="296"/>
      <c r="Q408" s="296"/>
      <c r="R408" s="296"/>
      <c r="S408" s="296"/>
      <c r="T408" s="29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8" t="s">
        <v>200</v>
      </c>
      <c r="AU408" s="298" t="s">
        <v>91</v>
      </c>
      <c r="AV408" s="14" t="s">
        <v>121</v>
      </c>
      <c r="AW408" s="14" t="s">
        <v>33</v>
      </c>
      <c r="AX408" s="14" t="s">
        <v>85</v>
      </c>
      <c r="AY408" s="298" t="s">
        <v>191</v>
      </c>
    </row>
    <row r="409" s="2" customFormat="1" ht="24.15" customHeight="1">
      <c r="A409" s="41"/>
      <c r="B409" s="42"/>
      <c r="C409" s="263" t="s">
        <v>1021</v>
      </c>
      <c r="D409" s="263" t="s">
        <v>194</v>
      </c>
      <c r="E409" s="264" t="s">
        <v>1438</v>
      </c>
      <c r="F409" s="265" t="s">
        <v>1439</v>
      </c>
      <c r="G409" s="266" t="s">
        <v>231</v>
      </c>
      <c r="H409" s="267">
        <v>1</v>
      </c>
      <c r="I409" s="268"/>
      <c r="J409" s="269">
        <f>ROUND(I409*H409,2)</f>
        <v>0</v>
      </c>
      <c r="K409" s="270"/>
      <c r="L409" s="44"/>
      <c r="M409" s="271" t="s">
        <v>1</v>
      </c>
      <c r="N409" s="272" t="s">
        <v>44</v>
      </c>
      <c r="O409" s="100"/>
      <c r="P409" s="273">
        <f>O409*H409</f>
        <v>0</v>
      </c>
      <c r="Q409" s="273">
        <v>0</v>
      </c>
      <c r="R409" s="273">
        <f>Q409*H409</f>
        <v>0</v>
      </c>
      <c r="S409" s="273">
        <v>0.0047999999999999996</v>
      </c>
      <c r="T409" s="274">
        <f>S409*H409</f>
        <v>0.0047999999999999996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75" t="s">
        <v>271</v>
      </c>
      <c r="AT409" s="275" t="s">
        <v>194</v>
      </c>
      <c r="AU409" s="275" t="s">
        <v>91</v>
      </c>
      <c r="AY409" s="18" t="s">
        <v>191</v>
      </c>
      <c r="BE409" s="160">
        <f>IF(N409="základná",J409,0)</f>
        <v>0</v>
      </c>
      <c r="BF409" s="160">
        <f>IF(N409="znížená",J409,0)</f>
        <v>0</v>
      </c>
      <c r="BG409" s="160">
        <f>IF(N409="zákl. prenesená",J409,0)</f>
        <v>0</v>
      </c>
      <c r="BH409" s="160">
        <f>IF(N409="zníž. prenesená",J409,0)</f>
        <v>0</v>
      </c>
      <c r="BI409" s="160">
        <f>IF(N409="nulová",J409,0)</f>
        <v>0</v>
      </c>
      <c r="BJ409" s="18" t="s">
        <v>91</v>
      </c>
      <c r="BK409" s="160">
        <f>ROUND(I409*H409,2)</f>
        <v>0</v>
      </c>
      <c r="BL409" s="18" t="s">
        <v>271</v>
      </c>
      <c r="BM409" s="275" t="s">
        <v>1440</v>
      </c>
    </row>
    <row r="410" s="13" customFormat="1">
      <c r="A410" s="13"/>
      <c r="B410" s="276"/>
      <c r="C410" s="277"/>
      <c r="D410" s="278" t="s">
        <v>200</v>
      </c>
      <c r="E410" s="279" t="s">
        <v>1</v>
      </c>
      <c r="F410" s="280" t="s">
        <v>85</v>
      </c>
      <c r="G410" s="277"/>
      <c r="H410" s="281">
        <v>1</v>
      </c>
      <c r="I410" s="282"/>
      <c r="J410" s="277"/>
      <c r="K410" s="277"/>
      <c r="L410" s="283"/>
      <c r="M410" s="284"/>
      <c r="N410" s="285"/>
      <c r="O410" s="285"/>
      <c r="P410" s="285"/>
      <c r="Q410" s="285"/>
      <c r="R410" s="285"/>
      <c r="S410" s="285"/>
      <c r="T410" s="28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87" t="s">
        <v>200</v>
      </c>
      <c r="AU410" s="287" t="s">
        <v>91</v>
      </c>
      <c r="AV410" s="13" t="s">
        <v>91</v>
      </c>
      <c r="AW410" s="13" t="s">
        <v>33</v>
      </c>
      <c r="AX410" s="13" t="s">
        <v>78</v>
      </c>
      <c r="AY410" s="287" t="s">
        <v>191</v>
      </c>
    </row>
    <row r="411" s="14" customFormat="1">
      <c r="A411" s="14"/>
      <c r="B411" s="288"/>
      <c r="C411" s="289"/>
      <c r="D411" s="278" t="s">
        <v>200</v>
      </c>
      <c r="E411" s="290" t="s">
        <v>1253</v>
      </c>
      <c r="F411" s="291" t="s">
        <v>204</v>
      </c>
      <c r="G411" s="289"/>
      <c r="H411" s="292">
        <v>1</v>
      </c>
      <c r="I411" s="293"/>
      <c r="J411" s="289"/>
      <c r="K411" s="289"/>
      <c r="L411" s="294"/>
      <c r="M411" s="295"/>
      <c r="N411" s="296"/>
      <c r="O411" s="296"/>
      <c r="P411" s="296"/>
      <c r="Q411" s="296"/>
      <c r="R411" s="296"/>
      <c r="S411" s="296"/>
      <c r="T411" s="29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98" t="s">
        <v>200</v>
      </c>
      <c r="AU411" s="298" t="s">
        <v>91</v>
      </c>
      <c r="AV411" s="14" t="s">
        <v>121</v>
      </c>
      <c r="AW411" s="14" t="s">
        <v>33</v>
      </c>
      <c r="AX411" s="14" t="s">
        <v>85</v>
      </c>
      <c r="AY411" s="298" t="s">
        <v>191</v>
      </c>
    </row>
    <row r="412" s="2" customFormat="1" ht="24.15" customHeight="1">
      <c r="A412" s="41"/>
      <c r="B412" s="42"/>
      <c r="C412" s="263" t="s">
        <v>1025</v>
      </c>
      <c r="D412" s="263" t="s">
        <v>194</v>
      </c>
      <c r="E412" s="264" t="s">
        <v>1041</v>
      </c>
      <c r="F412" s="265" t="s">
        <v>1042</v>
      </c>
      <c r="G412" s="266" t="s">
        <v>304</v>
      </c>
      <c r="H412" s="267"/>
      <c r="I412" s="268"/>
      <c r="J412" s="269">
        <f>ROUND(I412*H412,2)</f>
        <v>0</v>
      </c>
      <c r="K412" s="270"/>
      <c r="L412" s="44"/>
      <c r="M412" s="271" t="s">
        <v>1</v>
      </c>
      <c r="N412" s="272" t="s">
        <v>44</v>
      </c>
      <c r="O412" s="100"/>
      <c r="P412" s="273">
        <f>O412*H412</f>
        <v>0</v>
      </c>
      <c r="Q412" s="273">
        <v>0</v>
      </c>
      <c r="R412" s="273">
        <f>Q412*H412</f>
        <v>0</v>
      </c>
      <c r="S412" s="273">
        <v>0</v>
      </c>
      <c r="T412" s="274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75" t="s">
        <v>271</v>
      </c>
      <c r="AT412" s="275" t="s">
        <v>194</v>
      </c>
      <c r="AU412" s="275" t="s">
        <v>91</v>
      </c>
      <c r="AY412" s="18" t="s">
        <v>191</v>
      </c>
      <c r="BE412" s="160">
        <f>IF(N412="základná",J412,0)</f>
        <v>0</v>
      </c>
      <c r="BF412" s="160">
        <f>IF(N412="znížená",J412,0)</f>
        <v>0</v>
      </c>
      <c r="BG412" s="160">
        <f>IF(N412="zákl. prenesená",J412,0)</f>
        <v>0</v>
      </c>
      <c r="BH412" s="160">
        <f>IF(N412="zníž. prenesená",J412,0)</f>
        <v>0</v>
      </c>
      <c r="BI412" s="160">
        <f>IF(N412="nulová",J412,0)</f>
        <v>0</v>
      </c>
      <c r="BJ412" s="18" t="s">
        <v>91</v>
      </c>
      <c r="BK412" s="160">
        <f>ROUND(I412*H412,2)</f>
        <v>0</v>
      </c>
      <c r="BL412" s="18" t="s">
        <v>271</v>
      </c>
      <c r="BM412" s="275" t="s">
        <v>1441</v>
      </c>
    </row>
    <row r="413" s="12" customFormat="1" ht="22.8" customHeight="1">
      <c r="A413" s="12"/>
      <c r="B413" s="248"/>
      <c r="C413" s="249"/>
      <c r="D413" s="250" t="s">
        <v>77</v>
      </c>
      <c r="E413" s="261" t="s">
        <v>1044</v>
      </c>
      <c r="F413" s="261" t="s">
        <v>1045</v>
      </c>
      <c r="G413" s="249"/>
      <c r="H413" s="249"/>
      <c r="I413" s="252"/>
      <c r="J413" s="262">
        <f>BK413</f>
        <v>0</v>
      </c>
      <c r="K413" s="249"/>
      <c r="L413" s="253"/>
      <c r="M413" s="254"/>
      <c r="N413" s="255"/>
      <c r="O413" s="255"/>
      <c r="P413" s="256">
        <f>SUM(P414:P422)</f>
        <v>0</v>
      </c>
      <c r="Q413" s="255"/>
      <c r="R413" s="256">
        <f>SUM(R414:R422)</f>
        <v>0.25655119999999998</v>
      </c>
      <c r="S413" s="255"/>
      <c r="T413" s="257">
        <f>SUM(T414:T422)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58" t="s">
        <v>91</v>
      </c>
      <c r="AT413" s="259" t="s">
        <v>77</v>
      </c>
      <c r="AU413" s="259" t="s">
        <v>85</v>
      </c>
      <c r="AY413" s="258" t="s">
        <v>191</v>
      </c>
      <c r="BK413" s="260">
        <f>SUM(BK414:BK422)</f>
        <v>0</v>
      </c>
    </row>
    <row r="414" s="2" customFormat="1" ht="24.15" customHeight="1">
      <c r="A414" s="41"/>
      <c r="B414" s="42"/>
      <c r="C414" s="263" t="s">
        <v>1029</v>
      </c>
      <c r="D414" s="263" t="s">
        <v>194</v>
      </c>
      <c r="E414" s="264" t="s">
        <v>1047</v>
      </c>
      <c r="F414" s="265" t="s">
        <v>1048</v>
      </c>
      <c r="G414" s="266" t="s">
        <v>197</v>
      </c>
      <c r="H414" s="267">
        <v>9.5500000000000007</v>
      </c>
      <c r="I414" s="268"/>
      <c r="J414" s="269">
        <f>ROUND(I414*H414,2)</f>
        <v>0</v>
      </c>
      <c r="K414" s="270"/>
      <c r="L414" s="44"/>
      <c r="M414" s="271" t="s">
        <v>1</v>
      </c>
      <c r="N414" s="272" t="s">
        <v>44</v>
      </c>
      <c r="O414" s="100"/>
      <c r="P414" s="273">
        <f>O414*H414</f>
        <v>0</v>
      </c>
      <c r="Q414" s="273">
        <v>0.00365</v>
      </c>
      <c r="R414" s="273">
        <f>Q414*H414</f>
        <v>0.0348575</v>
      </c>
      <c r="S414" s="273">
        <v>0</v>
      </c>
      <c r="T414" s="274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75" t="s">
        <v>271</v>
      </c>
      <c r="AT414" s="275" t="s">
        <v>194</v>
      </c>
      <c r="AU414" s="275" t="s">
        <v>91</v>
      </c>
      <c r="AY414" s="18" t="s">
        <v>191</v>
      </c>
      <c r="BE414" s="160">
        <f>IF(N414="základná",J414,0)</f>
        <v>0</v>
      </c>
      <c r="BF414" s="160">
        <f>IF(N414="znížená",J414,0)</f>
        <v>0</v>
      </c>
      <c r="BG414" s="160">
        <f>IF(N414="zákl. prenesená",J414,0)</f>
        <v>0</v>
      </c>
      <c r="BH414" s="160">
        <f>IF(N414="zníž. prenesená",J414,0)</f>
        <v>0</v>
      </c>
      <c r="BI414" s="160">
        <f>IF(N414="nulová",J414,0)</f>
        <v>0</v>
      </c>
      <c r="BJ414" s="18" t="s">
        <v>91</v>
      </c>
      <c r="BK414" s="160">
        <f>ROUND(I414*H414,2)</f>
        <v>0</v>
      </c>
      <c r="BL414" s="18" t="s">
        <v>271</v>
      </c>
      <c r="BM414" s="275" t="s">
        <v>1442</v>
      </c>
    </row>
    <row r="415" s="13" customFormat="1">
      <c r="A415" s="13"/>
      <c r="B415" s="276"/>
      <c r="C415" s="277"/>
      <c r="D415" s="278" t="s">
        <v>200</v>
      </c>
      <c r="E415" s="279" t="s">
        <v>1</v>
      </c>
      <c r="F415" s="280" t="s">
        <v>573</v>
      </c>
      <c r="G415" s="277"/>
      <c r="H415" s="281">
        <v>9.5500000000000007</v>
      </c>
      <c r="I415" s="282"/>
      <c r="J415" s="277"/>
      <c r="K415" s="277"/>
      <c r="L415" s="283"/>
      <c r="M415" s="284"/>
      <c r="N415" s="285"/>
      <c r="O415" s="285"/>
      <c r="P415" s="285"/>
      <c r="Q415" s="285"/>
      <c r="R415" s="285"/>
      <c r="S415" s="285"/>
      <c r="T415" s="28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87" t="s">
        <v>200</v>
      </c>
      <c r="AU415" s="287" t="s">
        <v>91</v>
      </c>
      <c r="AV415" s="13" t="s">
        <v>91</v>
      </c>
      <c r="AW415" s="13" t="s">
        <v>33</v>
      </c>
      <c r="AX415" s="13" t="s">
        <v>78</v>
      </c>
      <c r="AY415" s="287" t="s">
        <v>191</v>
      </c>
    </row>
    <row r="416" s="14" customFormat="1">
      <c r="A416" s="14"/>
      <c r="B416" s="288"/>
      <c r="C416" s="289"/>
      <c r="D416" s="278" t="s">
        <v>200</v>
      </c>
      <c r="E416" s="290" t="s">
        <v>1</v>
      </c>
      <c r="F416" s="291" t="s">
        <v>204</v>
      </c>
      <c r="G416" s="289"/>
      <c r="H416" s="292">
        <v>9.5500000000000007</v>
      </c>
      <c r="I416" s="293"/>
      <c r="J416" s="289"/>
      <c r="K416" s="289"/>
      <c r="L416" s="294"/>
      <c r="M416" s="295"/>
      <c r="N416" s="296"/>
      <c r="O416" s="296"/>
      <c r="P416" s="296"/>
      <c r="Q416" s="296"/>
      <c r="R416" s="296"/>
      <c r="S416" s="296"/>
      <c r="T416" s="29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98" t="s">
        <v>200</v>
      </c>
      <c r="AU416" s="298" t="s">
        <v>91</v>
      </c>
      <c r="AV416" s="14" t="s">
        <v>121</v>
      </c>
      <c r="AW416" s="14" t="s">
        <v>33</v>
      </c>
      <c r="AX416" s="14" t="s">
        <v>85</v>
      </c>
      <c r="AY416" s="298" t="s">
        <v>191</v>
      </c>
    </row>
    <row r="417" s="2" customFormat="1" ht="24.15" customHeight="1">
      <c r="A417" s="41"/>
      <c r="B417" s="42"/>
      <c r="C417" s="310" t="s">
        <v>1033</v>
      </c>
      <c r="D417" s="310" t="s">
        <v>292</v>
      </c>
      <c r="E417" s="311" t="s">
        <v>1051</v>
      </c>
      <c r="F417" s="312" t="s">
        <v>1052</v>
      </c>
      <c r="G417" s="313" t="s">
        <v>197</v>
      </c>
      <c r="H417" s="314">
        <v>10.122999999999999</v>
      </c>
      <c r="I417" s="315"/>
      <c r="J417" s="316">
        <f>ROUND(I417*H417,2)</f>
        <v>0</v>
      </c>
      <c r="K417" s="317"/>
      <c r="L417" s="318"/>
      <c r="M417" s="319" t="s">
        <v>1</v>
      </c>
      <c r="N417" s="320" t="s">
        <v>44</v>
      </c>
      <c r="O417" s="100"/>
      <c r="P417" s="273">
        <f>O417*H417</f>
        <v>0</v>
      </c>
      <c r="Q417" s="273">
        <v>0.021899999999999999</v>
      </c>
      <c r="R417" s="273">
        <f>Q417*H417</f>
        <v>0.22169369999999997</v>
      </c>
      <c r="S417" s="273">
        <v>0</v>
      </c>
      <c r="T417" s="274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75" t="s">
        <v>295</v>
      </c>
      <c r="AT417" s="275" t="s">
        <v>292</v>
      </c>
      <c r="AU417" s="275" t="s">
        <v>91</v>
      </c>
      <c r="AY417" s="18" t="s">
        <v>191</v>
      </c>
      <c r="BE417" s="160">
        <f>IF(N417="základná",J417,0)</f>
        <v>0</v>
      </c>
      <c r="BF417" s="160">
        <f>IF(N417="znížená",J417,0)</f>
        <v>0</v>
      </c>
      <c r="BG417" s="160">
        <f>IF(N417="zákl. prenesená",J417,0)</f>
        <v>0</v>
      </c>
      <c r="BH417" s="160">
        <f>IF(N417="zníž. prenesená",J417,0)</f>
        <v>0</v>
      </c>
      <c r="BI417" s="160">
        <f>IF(N417="nulová",J417,0)</f>
        <v>0</v>
      </c>
      <c r="BJ417" s="18" t="s">
        <v>91</v>
      </c>
      <c r="BK417" s="160">
        <f>ROUND(I417*H417,2)</f>
        <v>0</v>
      </c>
      <c r="BL417" s="18" t="s">
        <v>271</v>
      </c>
      <c r="BM417" s="275" t="s">
        <v>1443</v>
      </c>
    </row>
    <row r="418" s="13" customFormat="1">
      <c r="A418" s="13"/>
      <c r="B418" s="276"/>
      <c r="C418" s="277"/>
      <c r="D418" s="278" t="s">
        <v>200</v>
      </c>
      <c r="E418" s="277"/>
      <c r="F418" s="280" t="s">
        <v>1444</v>
      </c>
      <c r="G418" s="277"/>
      <c r="H418" s="281">
        <v>10.122999999999999</v>
      </c>
      <c r="I418" s="282"/>
      <c r="J418" s="277"/>
      <c r="K418" s="277"/>
      <c r="L418" s="283"/>
      <c r="M418" s="284"/>
      <c r="N418" s="285"/>
      <c r="O418" s="285"/>
      <c r="P418" s="285"/>
      <c r="Q418" s="285"/>
      <c r="R418" s="285"/>
      <c r="S418" s="285"/>
      <c r="T418" s="28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87" t="s">
        <v>200</v>
      </c>
      <c r="AU418" s="287" t="s">
        <v>91</v>
      </c>
      <c r="AV418" s="13" t="s">
        <v>91</v>
      </c>
      <c r="AW418" s="13" t="s">
        <v>4</v>
      </c>
      <c r="AX418" s="13" t="s">
        <v>85</v>
      </c>
      <c r="AY418" s="287" t="s">
        <v>191</v>
      </c>
    </row>
    <row r="419" s="2" customFormat="1" ht="24.15" customHeight="1">
      <c r="A419" s="41"/>
      <c r="B419" s="42"/>
      <c r="C419" s="263" t="s">
        <v>492</v>
      </c>
      <c r="D419" s="263" t="s">
        <v>194</v>
      </c>
      <c r="E419" s="264" t="s">
        <v>1445</v>
      </c>
      <c r="F419" s="265" t="s">
        <v>1446</v>
      </c>
      <c r="G419" s="266" t="s">
        <v>393</v>
      </c>
      <c r="H419" s="267">
        <v>2</v>
      </c>
      <c r="I419" s="268"/>
      <c r="J419" s="269">
        <f>ROUND(I419*H419,2)</f>
        <v>0</v>
      </c>
      <c r="K419" s="270"/>
      <c r="L419" s="44"/>
      <c r="M419" s="271" t="s">
        <v>1</v>
      </c>
      <c r="N419" s="272" t="s">
        <v>44</v>
      </c>
      <c r="O419" s="100"/>
      <c r="P419" s="273">
        <f>O419*H419</f>
        <v>0</v>
      </c>
      <c r="Q419" s="273">
        <v>0</v>
      </c>
      <c r="R419" s="273">
        <f>Q419*H419</f>
        <v>0</v>
      </c>
      <c r="S419" s="273">
        <v>0</v>
      </c>
      <c r="T419" s="274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75" t="s">
        <v>271</v>
      </c>
      <c r="AT419" s="275" t="s">
        <v>194</v>
      </c>
      <c r="AU419" s="275" t="s">
        <v>91</v>
      </c>
      <c r="AY419" s="18" t="s">
        <v>191</v>
      </c>
      <c r="BE419" s="160">
        <f>IF(N419="základná",J419,0)</f>
        <v>0</v>
      </c>
      <c r="BF419" s="160">
        <f>IF(N419="znížená",J419,0)</f>
        <v>0</v>
      </c>
      <c r="BG419" s="160">
        <f>IF(N419="zákl. prenesená",J419,0)</f>
        <v>0</v>
      </c>
      <c r="BH419" s="160">
        <f>IF(N419="zníž. prenesená",J419,0)</f>
        <v>0</v>
      </c>
      <c r="BI419" s="160">
        <f>IF(N419="nulová",J419,0)</f>
        <v>0</v>
      </c>
      <c r="BJ419" s="18" t="s">
        <v>91</v>
      </c>
      <c r="BK419" s="160">
        <f>ROUND(I419*H419,2)</f>
        <v>0</v>
      </c>
      <c r="BL419" s="18" t="s">
        <v>271</v>
      </c>
      <c r="BM419" s="275" t="s">
        <v>1447</v>
      </c>
    </row>
    <row r="420" s="13" customFormat="1">
      <c r="A420" s="13"/>
      <c r="B420" s="276"/>
      <c r="C420" s="277"/>
      <c r="D420" s="278" t="s">
        <v>200</v>
      </c>
      <c r="E420" s="279" t="s">
        <v>1</v>
      </c>
      <c r="F420" s="280" t="s">
        <v>1448</v>
      </c>
      <c r="G420" s="277"/>
      <c r="H420" s="281">
        <v>2</v>
      </c>
      <c r="I420" s="282"/>
      <c r="J420" s="277"/>
      <c r="K420" s="277"/>
      <c r="L420" s="283"/>
      <c r="M420" s="284"/>
      <c r="N420" s="285"/>
      <c r="O420" s="285"/>
      <c r="P420" s="285"/>
      <c r="Q420" s="285"/>
      <c r="R420" s="285"/>
      <c r="S420" s="285"/>
      <c r="T420" s="28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87" t="s">
        <v>200</v>
      </c>
      <c r="AU420" s="287" t="s">
        <v>91</v>
      </c>
      <c r="AV420" s="13" t="s">
        <v>91</v>
      </c>
      <c r="AW420" s="13" t="s">
        <v>33</v>
      </c>
      <c r="AX420" s="13" t="s">
        <v>78</v>
      </c>
      <c r="AY420" s="287" t="s">
        <v>191</v>
      </c>
    </row>
    <row r="421" s="14" customFormat="1">
      <c r="A421" s="14"/>
      <c r="B421" s="288"/>
      <c r="C421" s="289"/>
      <c r="D421" s="278" t="s">
        <v>200</v>
      </c>
      <c r="E421" s="290" t="s">
        <v>1</v>
      </c>
      <c r="F421" s="291" t="s">
        <v>204</v>
      </c>
      <c r="G421" s="289"/>
      <c r="H421" s="292">
        <v>2</v>
      </c>
      <c r="I421" s="293"/>
      <c r="J421" s="289"/>
      <c r="K421" s="289"/>
      <c r="L421" s="294"/>
      <c r="M421" s="295"/>
      <c r="N421" s="296"/>
      <c r="O421" s="296"/>
      <c r="P421" s="296"/>
      <c r="Q421" s="296"/>
      <c r="R421" s="296"/>
      <c r="S421" s="296"/>
      <c r="T421" s="29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98" t="s">
        <v>200</v>
      </c>
      <c r="AU421" s="298" t="s">
        <v>91</v>
      </c>
      <c r="AV421" s="14" t="s">
        <v>121</v>
      </c>
      <c r="AW421" s="14" t="s">
        <v>33</v>
      </c>
      <c r="AX421" s="14" t="s">
        <v>85</v>
      </c>
      <c r="AY421" s="298" t="s">
        <v>191</v>
      </c>
    </row>
    <row r="422" s="2" customFormat="1" ht="24.15" customHeight="1">
      <c r="A422" s="41"/>
      <c r="B422" s="42"/>
      <c r="C422" s="263" t="s">
        <v>1040</v>
      </c>
      <c r="D422" s="263" t="s">
        <v>194</v>
      </c>
      <c r="E422" s="264" t="s">
        <v>1056</v>
      </c>
      <c r="F422" s="265" t="s">
        <v>1057</v>
      </c>
      <c r="G422" s="266" t="s">
        <v>304</v>
      </c>
      <c r="H422" s="267"/>
      <c r="I422" s="268"/>
      <c r="J422" s="269">
        <f>ROUND(I422*H422,2)</f>
        <v>0</v>
      </c>
      <c r="K422" s="270"/>
      <c r="L422" s="44"/>
      <c r="M422" s="271" t="s">
        <v>1</v>
      </c>
      <c r="N422" s="272" t="s">
        <v>44</v>
      </c>
      <c r="O422" s="100"/>
      <c r="P422" s="273">
        <f>O422*H422</f>
        <v>0</v>
      </c>
      <c r="Q422" s="273">
        <v>0</v>
      </c>
      <c r="R422" s="273">
        <f>Q422*H422</f>
        <v>0</v>
      </c>
      <c r="S422" s="273">
        <v>0</v>
      </c>
      <c r="T422" s="274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75" t="s">
        <v>271</v>
      </c>
      <c r="AT422" s="275" t="s">
        <v>194</v>
      </c>
      <c r="AU422" s="275" t="s">
        <v>91</v>
      </c>
      <c r="AY422" s="18" t="s">
        <v>191</v>
      </c>
      <c r="BE422" s="160">
        <f>IF(N422="základná",J422,0)</f>
        <v>0</v>
      </c>
      <c r="BF422" s="160">
        <f>IF(N422="znížená",J422,0)</f>
        <v>0</v>
      </c>
      <c r="BG422" s="160">
        <f>IF(N422="zákl. prenesená",J422,0)</f>
        <v>0</v>
      </c>
      <c r="BH422" s="160">
        <f>IF(N422="zníž. prenesená",J422,0)</f>
        <v>0</v>
      </c>
      <c r="BI422" s="160">
        <f>IF(N422="nulová",J422,0)</f>
        <v>0</v>
      </c>
      <c r="BJ422" s="18" t="s">
        <v>91</v>
      </c>
      <c r="BK422" s="160">
        <f>ROUND(I422*H422,2)</f>
        <v>0</v>
      </c>
      <c r="BL422" s="18" t="s">
        <v>271</v>
      </c>
      <c r="BM422" s="275" t="s">
        <v>1449</v>
      </c>
    </row>
    <row r="423" s="12" customFormat="1" ht="22.8" customHeight="1">
      <c r="A423" s="12"/>
      <c r="B423" s="248"/>
      <c r="C423" s="249"/>
      <c r="D423" s="250" t="s">
        <v>77</v>
      </c>
      <c r="E423" s="261" t="s">
        <v>1059</v>
      </c>
      <c r="F423" s="261" t="s">
        <v>1060</v>
      </c>
      <c r="G423" s="249"/>
      <c r="H423" s="249"/>
      <c r="I423" s="252"/>
      <c r="J423" s="262">
        <f>BK423</f>
        <v>0</v>
      </c>
      <c r="K423" s="249"/>
      <c r="L423" s="253"/>
      <c r="M423" s="254"/>
      <c r="N423" s="255"/>
      <c r="O423" s="255"/>
      <c r="P423" s="256">
        <f>SUM(P424:P429)</f>
        <v>0</v>
      </c>
      <c r="Q423" s="255"/>
      <c r="R423" s="256">
        <f>SUM(R424:R429)</f>
        <v>0.96949174999999987</v>
      </c>
      <c r="S423" s="255"/>
      <c r="T423" s="257">
        <f>SUM(T424:T429)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8" t="s">
        <v>91</v>
      </c>
      <c r="AT423" s="259" t="s">
        <v>77</v>
      </c>
      <c r="AU423" s="259" t="s">
        <v>85</v>
      </c>
      <c r="AY423" s="258" t="s">
        <v>191</v>
      </c>
      <c r="BK423" s="260">
        <f>SUM(BK424:BK429)</f>
        <v>0</v>
      </c>
    </row>
    <row r="424" s="2" customFormat="1" ht="33" customHeight="1">
      <c r="A424" s="41"/>
      <c r="B424" s="42"/>
      <c r="C424" s="263" t="s">
        <v>1046</v>
      </c>
      <c r="D424" s="263" t="s">
        <v>194</v>
      </c>
      <c r="E424" s="264" t="s">
        <v>1062</v>
      </c>
      <c r="F424" s="265" t="s">
        <v>1063</v>
      </c>
      <c r="G424" s="266" t="s">
        <v>197</v>
      </c>
      <c r="H424" s="267">
        <v>42.557000000000002</v>
      </c>
      <c r="I424" s="268"/>
      <c r="J424" s="269">
        <f>ROUND(I424*H424,2)</f>
        <v>0</v>
      </c>
      <c r="K424" s="270"/>
      <c r="L424" s="44"/>
      <c r="M424" s="271" t="s">
        <v>1</v>
      </c>
      <c r="N424" s="272" t="s">
        <v>44</v>
      </c>
      <c r="O424" s="100"/>
      <c r="P424" s="273">
        <f>O424*H424</f>
        <v>0</v>
      </c>
      <c r="Q424" s="273">
        <v>0.00315</v>
      </c>
      <c r="R424" s="273">
        <f>Q424*H424</f>
        <v>0.13405455</v>
      </c>
      <c r="S424" s="273">
        <v>0</v>
      </c>
      <c r="T424" s="274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75" t="s">
        <v>271</v>
      </c>
      <c r="AT424" s="275" t="s">
        <v>194</v>
      </c>
      <c r="AU424" s="275" t="s">
        <v>91</v>
      </c>
      <c r="AY424" s="18" t="s">
        <v>191</v>
      </c>
      <c r="BE424" s="160">
        <f>IF(N424="základná",J424,0)</f>
        <v>0</v>
      </c>
      <c r="BF424" s="160">
        <f>IF(N424="znížená",J424,0)</f>
        <v>0</v>
      </c>
      <c r="BG424" s="160">
        <f>IF(N424="zákl. prenesená",J424,0)</f>
        <v>0</v>
      </c>
      <c r="BH424" s="160">
        <f>IF(N424="zníž. prenesená",J424,0)</f>
        <v>0</v>
      </c>
      <c r="BI424" s="160">
        <f>IF(N424="nulová",J424,0)</f>
        <v>0</v>
      </c>
      <c r="BJ424" s="18" t="s">
        <v>91</v>
      </c>
      <c r="BK424" s="160">
        <f>ROUND(I424*H424,2)</f>
        <v>0</v>
      </c>
      <c r="BL424" s="18" t="s">
        <v>271</v>
      </c>
      <c r="BM424" s="275" t="s">
        <v>1450</v>
      </c>
    </row>
    <row r="425" s="13" customFormat="1">
      <c r="A425" s="13"/>
      <c r="B425" s="276"/>
      <c r="C425" s="277"/>
      <c r="D425" s="278" t="s">
        <v>200</v>
      </c>
      <c r="E425" s="279" t="s">
        <v>1</v>
      </c>
      <c r="F425" s="280" t="s">
        <v>730</v>
      </c>
      <c r="G425" s="277"/>
      <c r="H425" s="281">
        <v>42.557000000000002</v>
      </c>
      <c r="I425" s="282"/>
      <c r="J425" s="277"/>
      <c r="K425" s="277"/>
      <c r="L425" s="283"/>
      <c r="M425" s="284"/>
      <c r="N425" s="285"/>
      <c r="O425" s="285"/>
      <c r="P425" s="285"/>
      <c r="Q425" s="285"/>
      <c r="R425" s="285"/>
      <c r="S425" s="285"/>
      <c r="T425" s="28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87" t="s">
        <v>200</v>
      </c>
      <c r="AU425" s="287" t="s">
        <v>91</v>
      </c>
      <c r="AV425" s="13" t="s">
        <v>91</v>
      </c>
      <c r="AW425" s="13" t="s">
        <v>33</v>
      </c>
      <c r="AX425" s="13" t="s">
        <v>78</v>
      </c>
      <c r="AY425" s="287" t="s">
        <v>191</v>
      </c>
    </row>
    <row r="426" s="14" customFormat="1">
      <c r="A426" s="14"/>
      <c r="B426" s="288"/>
      <c r="C426" s="289"/>
      <c r="D426" s="278" t="s">
        <v>200</v>
      </c>
      <c r="E426" s="290" t="s">
        <v>1</v>
      </c>
      <c r="F426" s="291" t="s">
        <v>204</v>
      </c>
      <c r="G426" s="289"/>
      <c r="H426" s="292">
        <v>42.557000000000002</v>
      </c>
      <c r="I426" s="293"/>
      <c r="J426" s="289"/>
      <c r="K426" s="289"/>
      <c r="L426" s="294"/>
      <c r="M426" s="295"/>
      <c r="N426" s="296"/>
      <c r="O426" s="296"/>
      <c r="P426" s="296"/>
      <c r="Q426" s="296"/>
      <c r="R426" s="296"/>
      <c r="S426" s="296"/>
      <c r="T426" s="29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98" t="s">
        <v>200</v>
      </c>
      <c r="AU426" s="298" t="s">
        <v>91</v>
      </c>
      <c r="AV426" s="14" t="s">
        <v>121</v>
      </c>
      <c r="AW426" s="14" t="s">
        <v>33</v>
      </c>
      <c r="AX426" s="14" t="s">
        <v>85</v>
      </c>
      <c r="AY426" s="298" t="s">
        <v>191</v>
      </c>
    </row>
    <row r="427" s="2" customFormat="1" ht="16.5" customHeight="1">
      <c r="A427" s="41"/>
      <c r="B427" s="42"/>
      <c r="C427" s="310" t="s">
        <v>1050</v>
      </c>
      <c r="D427" s="310" t="s">
        <v>292</v>
      </c>
      <c r="E427" s="311" t="s">
        <v>1066</v>
      </c>
      <c r="F427" s="312" t="s">
        <v>1067</v>
      </c>
      <c r="G427" s="313" t="s">
        <v>197</v>
      </c>
      <c r="H427" s="314">
        <v>45.109999999999999</v>
      </c>
      <c r="I427" s="315"/>
      <c r="J427" s="316">
        <f>ROUND(I427*H427,2)</f>
        <v>0</v>
      </c>
      <c r="K427" s="317"/>
      <c r="L427" s="318"/>
      <c r="M427" s="319" t="s">
        <v>1</v>
      </c>
      <c r="N427" s="320" t="s">
        <v>44</v>
      </c>
      <c r="O427" s="100"/>
      <c r="P427" s="273">
        <f>O427*H427</f>
        <v>0</v>
      </c>
      <c r="Q427" s="273">
        <v>0.018519999999999998</v>
      </c>
      <c r="R427" s="273">
        <f>Q427*H427</f>
        <v>0.83543719999999988</v>
      </c>
      <c r="S427" s="273">
        <v>0</v>
      </c>
      <c r="T427" s="274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75" t="s">
        <v>295</v>
      </c>
      <c r="AT427" s="275" t="s">
        <v>292</v>
      </c>
      <c r="AU427" s="275" t="s">
        <v>91</v>
      </c>
      <c r="AY427" s="18" t="s">
        <v>191</v>
      </c>
      <c r="BE427" s="160">
        <f>IF(N427="základná",J427,0)</f>
        <v>0</v>
      </c>
      <c r="BF427" s="160">
        <f>IF(N427="znížená",J427,0)</f>
        <v>0</v>
      </c>
      <c r="BG427" s="160">
        <f>IF(N427="zákl. prenesená",J427,0)</f>
        <v>0</v>
      </c>
      <c r="BH427" s="160">
        <f>IF(N427="zníž. prenesená",J427,0)</f>
        <v>0</v>
      </c>
      <c r="BI427" s="160">
        <f>IF(N427="nulová",J427,0)</f>
        <v>0</v>
      </c>
      <c r="BJ427" s="18" t="s">
        <v>91</v>
      </c>
      <c r="BK427" s="160">
        <f>ROUND(I427*H427,2)</f>
        <v>0</v>
      </c>
      <c r="BL427" s="18" t="s">
        <v>271</v>
      </c>
      <c r="BM427" s="275" t="s">
        <v>1451</v>
      </c>
    </row>
    <row r="428" s="13" customFormat="1">
      <c r="A428" s="13"/>
      <c r="B428" s="276"/>
      <c r="C428" s="277"/>
      <c r="D428" s="278" t="s">
        <v>200</v>
      </c>
      <c r="E428" s="277"/>
      <c r="F428" s="280" t="s">
        <v>1452</v>
      </c>
      <c r="G428" s="277"/>
      <c r="H428" s="281">
        <v>45.109999999999999</v>
      </c>
      <c r="I428" s="282"/>
      <c r="J428" s="277"/>
      <c r="K428" s="277"/>
      <c r="L428" s="283"/>
      <c r="M428" s="284"/>
      <c r="N428" s="285"/>
      <c r="O428" s="285"/>
      <c r="P428" s="285"/>
      <c r="Q428" s="285"/>
      <c r="R428" s="285"/>
      <c r="S428" s="285"/>
      <c r="T428" s="28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87" t="s">
        <v>200</v>
      </c>
      <c r="AU428" s="287" t="s">
        <v>91</v>
      </c>
      <c r="AV428" s="13" t="s">
        <v>91</v>
      </c>
      <c r="AW428" s="13" t="s">
        <v>4</v>
      </c>
      <c r="AX428" s="13" t="s">
        <v>85</v>
      </c>
      <c r="AY428" s="287" t="s">
        <v>191</v>
      </c>
    </row>
    <row r="429" s="2" customFormat="1" ht="24.15" customHeight="1">
      <c r="A429" s="41"/>
      <c r="B429" s="42"/>
      <c r="C429" s="263" t="s">
        <v>1055</v>
      </c>
      <c r="D429" s="263" t="s">
        <v>194</v>
      </c>
      <c r="E429" s="264" t="s">
        <v>1071</v>
      </c>
      <c r="F429" s="265" t="s">
        <v>1072</v>
      </c>
      <c r="G429" s="266" t="s">
        <v>304</v>
      </c>
      <c r="H429" s="267"/>
      <c r="I429" s="268"/>
      <c r="J429" s="269">
        <f>ROUND(I429*H429,2)</f>
        <v>0</v>
      </c>
      <c r="K429" s="270"/>
      <c r="L429" s="44"/>
      <c r="M429" s="271" t="s">
        <v>1</v>
      </c>
      <c r="N429" s="272" t="s">
        <v>44</v>
      </c>
      <c r="O429" s="100"/>
      <c r="P429" s="273">
        <f>O429*H429</f>
        <v>0</v>
      </c>
      <c r="Q429" s="273">
        <v>0</v>
      </c>
      <c r="R429" s="273">
        <f>Q429*H429</f>
        <v>0</v>
      </c>
      <c r="S429" s="273">
        <v>0</v>
      </c>
      <c r="T429" s="274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75" t="s">
        <v>271</v>
      </c>
      <c r="AT429" s="275" t="s">
        <v>194</v>
      </c>
      <c r="AU429" s="275" t="s">
        <v>91</v>
      </c>
      <c r="AY429" s="18" t="s">
        <v>191</v>
      </c>
      <c r="BE429" s="160">
        <f>IF(N429="základná",J429,0)</f>
        <v>0</v>
      </c>
      <c r="BF429" s="160">
        <f>IF(N429="znížená",J429,0)</f>
        <v>0</v>
      </c>
      <c r="BG429" s="160">
        <f>IF(N429="zákl. prenesená",J429,0)</f>
        <v>0</v>
      </c>
      <c r="BH429" s="160">
        <f>IF(N429="zníž. prenesená",J429,0)</f>
        <v>0</v>
      </c>
      <c r="BI429" s="160">
        <f>IF(N429="nulová",J429,0)</f>
        <v>0</v>
      </c>
      <c r="BJ429" s="18" t="s">
        <v>91</v>
      </c>
      <c r="BK429" s="160">
        <f>ROUND(I429*H429,2)</f>
        <v>0</v>
      </c>
      <c r="BL429" s="18" t="s">
        <v>271</v>
      </c>
      <c r="BM429" s="275" t="s">
        <v>1453</v>
      </c>
    </row>
    <row r="430" s="12" customFormat="1" ht="22.8" customHeight="1">
      <c r="A430" s="12"/>
      <c r="B430" s="248"/>
      <c r="C430" s="249"/>
      <c r="D430" s="250" t="s">
        <v>77</v>
      </c>
      <c r="E430" s="261" t="s">
        <v>440</v>
      </c>
      <c r="F430" s="261" t="s">
        <v>441</v>
      </c>
      <c r="G430" s="249"/>
      <c r="H430" s="249"/>
      <c r="I430" s="252"/>
      <c r="J430" s="262">
        <f>BK430</f>
        <v>0</v>
      </c>
      <c r="K430" s="249"/>
      <c r="L430" s="253"/>
      <c r="M430" s="254"/>
      <c r="N430" s="255"/>
      <c r="O430" s="255"/>
      <c r="P430" s="256">
        <f>SUM(P431:P436)</f>
        <v>0</v>
      </c>
      <c r="Q430" s="255"/>
      <c r="R430" s="256">
        <f>SUM(R431:R436)</f>
        <v>0.0025075008</v>
      </c>
      <c r="S430" s="255"/>
      <c r="T430" s="257">
        <f>SUM(T431:T436)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58" t="s">
        <v>91</v>
      </c>
      <c r="AT430" s="259" t="s">
        <v>77</v>
      </c>
      <c r="AU430" s="259" t="s">
        <v>85</v>
      </c>
      <c r="AY430" s="258" t="s">
        <v>191</v>
      </c>
      <c r="BK430" s="260">
        <f>SUM(BK431:BK436)</f>
        <v>0</v>
      </c>
    </row>
    <row r="431" s="2" customFormat="1" ht="33" customHeight="1">
      <c r="A431" s="41"/>
      <c r="B431" s="42"/>
      <c r="C431" s="263" t="s">
        <v>1061</v>
      </c>
      <c r="D431" s="263" t="s">
        <v>194</v>
      </c>
      <c r="E431" s="264" t="s">
        <v>443</v>
      </c>
      <c r="F431" s="265" t="s">
        <v>444</v>
      </c>
      <c r="G431" s="266" t="s">
        <v>393</v>
      </c>
      <c r="H431" s="267">
        <v>15.119999999999999</v>
      </c>
      <c r="I431" s="268"/>
      <c r="J431" s="269">
        <f>ROUND(I431*H431,2)</f>
        <v>0</v>
      </c>
      <c r="K431" s="270"/>
      <c r="L431" s="44"/>
      <c r="M431" s="271" t="s">
        <v>1</v>
      </c>
      <c r="N431" s="272" t="s">
        <v>44</v>
      </c>
      <c r="O431" s="100"/>
      <c r="P431" s="273">
        <f>O431*H431</f>
        <v>0</v>
      </c>
      <c r="Q431" s="273">
        <v>0</v>
      </c>
      <c r="R431" s="273">
        <f>Q431*H431</f>
        <v>0</v>
      </c>
      <c r="S431" s="273">
        <v>0</v>
      </c>
      <c r="T431" s="274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75" t="s">
        <v>271</v>
      </c>
      <c r="AT431" s="275" t="s">
        <v>194</v>
      </c>
      <c r="AU431" s="275" t="s">
        <v>91</v>
      </c>
      <c r="AY431" s="18" t="s">
        <v>191</v>
      </c>
      <c r="BE431" s="160">
        <f>IF(N431="základná",J431,0)</f>
        <v>0</v>
      </c>
      <c r="BF431" s="160">
        <f>IF(N431="znížená",J431,0)</f>
        <v>0</v>
      </c>
      <c r="BG431" s="160">
        <f>IF(N431="zákl. prenesená",J431,0)</f>
        <v>0</v>
      </c>
      <c r="BH431" s="160">
        <f>IF(N431="zníž. prenesená",J431,0)</f>
        <v>0</v>
      </c>
      <c r="BI431" s="160">
        <f>IF(N431="nulová",J431,0)</f>
        <v>0</v>
      </c>
      <c r="BJ431" s="18" t="s">
        <v>91</v>
      </c>
      <c r="BK431" s="160">
        <f>ROUND(I431*H431,2)</f>
        <v>0</v>
      </c>
      <c r="BL431" s="18" t="s">
        <v>271</v>
      </c>
      <c r="BM431" s="275" t="s">
        <v>1454</v>
      </c>
    </row>
    <row r="432" s="13" customFormat="1">
      <c r="A432" s="13"/>
      <c r="B432" s="276"/>
      <c r="C432" s="277"/>
      <c r="D432" s="278" t="s">
        <v>200</v>
      </c>
      <c r="E432" s="279" t="s">
        <v>1</v>
      </c>
      <c r="F432" s="280" t="s">
        <v>1455</v>
      </c>
      <c r="G432" s="277"/>
      <c r="H432" s="281">
        <v>15.119999999999999</v>
      </c>
      <c r="I432" s="282"/>
      <c r="J432" s="277"/>
      <c r="K432" s="277"/>
      <c r="L432" s="283"/>
      <c r="M432" s="284"/>
      <c r="N432" s="285"/>
      <c r="O432" s="285"/>
      <c r="P432" s="285"/>
      <c r="Q432" s="285"/>
      <c r="R432" s="285"/>
      <c r="S432" s="285"/>
      <c r="T432" s="28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87" t="s">
        <v>200</v>
      </c>
      <c r="AU432" s="287" t="s">
        <v>91</v>
      </c>
      <c r="AV432" s="13" t="s">
        <v>91</v>
      </c>
      <c r="AW432" s="13" t="s">
        <v>33</v>
      </c>
      <c r="AX432" s="13" t="s">
        <v>78</v>
      </c>
      <c r="AY432" s="287" t="s">
        <v>191</v>
      </c>
    </row>
    <row r="433" s="14" customFormat="1">
      <c r="A433" s="14"/>
      <c r="B433" s="288"/>
      <c r="C433" s="289"/>
      <c r="D433" s="278" t="s">
        <v>200</v>
      </c>
      <c r="E433" s="290" t="s">
        <v>140</v>
      </c>
      <c r="F433" s="291" t="s">
        <v>204</v>
      </c>
      <c r="G433" s="289"/>
      <c r="H433" s="292">
        <v>15.119999999999999</v>
      </c>
      <c r="I433" s="293"/>
      <c r="J433" s="289"/>
      <c r="K433" s="289"/>
      <c r="L433" s="294"/>
      <c r="M433" s="295"/>
      <c r="N433" s="296"/>
      <c r="O433" s="296"/>
      <c r="P433" s="296"/>
      <c r="Q433" s="296"/>
      <c r="R433" s="296"/>
      <c r="S433" s="296"/>
      <c r="T433" s="29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98" t="s">
        <v>200</v>
      </c>
      <c r="AU433" s="298" t="s">
        <v>91</v>
      </c>
      <c r="AV433" s="14" t="s">
        <v>121</v>
      </c>
      <c r="AW433" s="14" t="s">
        <v>33</v>
      </c>
      <c r="AX433" s="14" t="s">
        <v>85</v>
      </c>
      <c r="AY433" s="298" t="s">
        <v>191</v>
      </c>
    </row>
    <row r="434" s="2" customFormat="1" ht="24.15" customHeight="1">
      <c r="A434" s="41"/>
      <c r="B434" s="42"/>
      <c r="C434" s="263" t="s">
        <v>1065</v>
      </c>
      <c r="D434" s="263" t="s">
        <v>194</v>
      </c>
      <c r="E434" s="264" t="s">
        <v>450</v>
      </c>
      <c r="F434" s="265" t="s">
        <v>451</v>
      </c>
      <c r="G434" s="266" t="s">
        <v>393</v>
      </c>
      <c r="H434" s="267">
        <v>15.119999999999999</v>
      </c>
      <c r="I434" s="268"/>
      <c r="J434" s="269">
        <f>ROUND(I434*H434,2)</f>
        <v>0</v>
      </c>
      <c r="K434" s="270"/>
      <c r="L434" s="44"/>
      <c r="M434" s="271" t="s">
        <v>1</v>
      </c>
      <c r="N434" s="272" t="s">
        <v>44</v>
      </c>
      <c r="O434" s="100"/>
      <c r="P434" s="273">
        <f>O434*H434</f>
        <v>0</v>
      </c>
      <c r="Q434" s="273">
        <v>0.00016584</v>
      </c>
      <c r="R434" s="273">
        <f>Q434*H434</f>
        <v>0.0025075008</v>
      </c>
      <c r="S434" s="273">
        <v>0</v>
      </c>
      <c r="T434" s="274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75" t="s">
        <v>271</v>
      </c>
      <c r="AT434" s="275" t="s">
        <v>194</v>
      </c>
      <c r="AU434" s="275" t="s">
        <v>91</v>
      </c>
      <c r="AY434" s="18" t="s">
        <v>191</v>
      </c>
      <c r="BE434" s="160">
        <f>IF(N434="základná",J434,0)</f>
        <v>0</v>
      </c>
      <c r="BF434" s="160">
        <f>IF(N434="znížená",J434,0)</f>
        <v>0</v>
      </c>
      <c r="BG434" s="160">
        <f>IF(N434="zákl. prenesená",J434,0)</f>
        <v>0</v>
      </c>
      <c r="BH434" s="160">
        <f>IF(N434="zníž. prenesená",J434,0)</f>
        <v>0</v>
      </c>
      <c r="BI434" s="160">
        <f>IF(N434="nulová",J434,0)</f>
        <v>0</v>
      </c>
      <c r="BJ434" s="18" t="s">
        <v>91</v>
      </c>
      <c r="BK434" s="160">
        <f>ROUND(I434*H434,2)</f>
        <v>0</v>
      </c>
      <c r="BL434" s="18" t="s">
        <v>271</v>
      </c>
      <c r="BM434" s="275" t="s">
        <v>1456</v>
      </c>
    </row>
    <row r="435" s="13" customFormat="1">
      <c r="A435" s="13"/>
      <c r="B435" s="276"/>
      <c r="C435" s="277"/>
      <c r="D435" s="278" t="s">
        <v>200</v>
      </c>
      <c r="E435" s="279" t="s">
        <v>1</v>
      </c>
      <c r="F435" s="280" t="s">
        <v>140</v>
      </c>
      <c r="G435" s="277"/>
      <c r="H435" s="281">
        <v>15.119999999999999</v>
      </c>
      <c r="I435" s="282"/>
      <c r="J435" s="277"/>
      <c r="K435" s="277"/>
      <c r="L435" s="283"/>
      <c r="M435" s="284"/>
      <c r="N435" s="285"/>
      <c r="O435" s="285"/>
      <c r="P435" s="285"/>
      <c r="Q435" s="285"/>
      <c r="R435" s="285"/>
      <c r="S435" s="285"/>
      <c r="T435" s="28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87" t="s">
        <v>200</v>
      </c>
      <c r="AU435" s="287" t="s">
        <v>91</v>
      </c>
      <c r="AV435" s="13" t="s">
        <v>91</v>
      </c>
      <c r="AW435" s="13" t="s">
        <v>33</v>
      </c>
      <c r="AX435" s="13" t="s">
        <v>78</v>
      </c>
      <c r="AY435" s="287" t="s">
        <v>191</v>
      </c>
    </row>
    <row r="436" s="14" customFormat="1">
      <c r="A436" s="14"/>
      <c r="B436" s="288"/>
      <c r="C436" s="289"/>
      <c r="D436" s="278" t="s">
        <v>200</v>
      </c>
      <c r="E436" s="290" t="s">
        <v>1</v>
      </c>
      <c r="F436" s="291" t="s">
        <v>204</v>
      </c>
      <c r="G436" s="289"/>
      <c r="H436" s="292">
        <v>15.119999999999999</v>
      </c>
      <c r="I436" s="293"/>
      <c r="J436" s="289"/>
      <c r="K436" s="289"/>
      <c r="L436" s="294"/>
      <c r="M436" s="295"/>
      <c r="N436" s="296"/>
      <c r="O436" s="296"/>
      <c r="P436" s="296"/>
      <c r="Q436" s="296"/>
      <c r="R436" s="296"/>
      <c r="S436" s="296"/>
      <c r="T436" s="29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98" t="s">
        <v>200</v>
      </c>
      <c r="AU436" s="298" t="s">
        <v>91</v>
      </c>
      <c r="AV436" s="14" t="s">
        <v>121</v>
      </c>
      <c r="AW436" s="14" t="s">
        <v>33</v>
      </c>
      <c r="AX436" s="14" t="s">
        <v>85</v>
      </c>
      <c r="AY436" s="298" t="s">
        <v>191</v>
      </c>
    </row>
    <row r="437" s="12" customFormat="1" ht="22.8" customHeight="1">
      <c r="A437" s="12"/>
      <c r="B437" s="248"/>
      <c r="C437" s="249"/>
      <c r="D437" s="250" t="s">
        <v>77</v>
      </c>
      <c r="E437" s="261" t="s">
        <v>453</v>
      </c>
      <c r="F437" s="261" t="s">
        <v>454</v>
      </c>
      <c r="G437" s="249"/>
      <c r="H437" s="249"/>
      <c r="I437" s="252"/>
      <c r="J437" s="262">
        <f>BK437</f>
        <v>0</v>
      </c>
      <c r="K437" s="249"/>
      <c r="L437" s="253"/>
      <c r="M437" s="254"/>
      <c r="N437" s="255"/>
      <c r="O437" s="255"/>
      <c r="P437" s="256">
        <f>SUM(P438:P457)</f>
        <v>0</v>
      </c>
      <c r="Q437" s="255"/>
      <c r="R437" s="256">
        <f>SUM(R438:R457)</f>
        <v>0.025509000000000004</v>
      </c>
      <c r="S437" s="255"/>
      <c r="T437" s="257">
        <f>SUM(T438:T457)</f>
        <v>0.015305399999999999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58" t="s">
        <v>91</v>
      </c>
      <c r="AT437" s="259" t="s">
        <v>77</v>
      </c>
      <c r="AU437" s="259" t="s">
        <v>85</v>
      </c>
      <c r="AY437" s="258" t="s">
        <v>191</v>
      </c>
      <c r="BK437" s="260">
        <f>SUM(BK438:BK457)</f>
        <v>0</v>
      </c>
    </row>
    <row r="438" s="2" customFormat="1" ht="24.15" customHeight="1">
      <c r="A438" s="41"/>
      <c r="B438" s="42"/>
      <c r="C438" s="263" t="s">
        <v>1070</v>
      </c>
      <c r="D438" s="263" t="s">
        <v>194</v>
      </c>
      <c r="E438" s="264" t="s">
        <v>456</v>
      </c>
      <c r="F438" s="265" t="s">
        <v>457</v>
      </c>
      <c r="G438" s="266" t="s">
        <v>197</v>
      </c>
      <c r="H438" s="267">
        <v>51.018000000000001</v>
      </c>
      <c r="I438" s="268"/>
      <c r="J438" s="269">
        <f>ROUND(I438*H438,2)</f>
        <v>0</v>
      </c>
      <c r="K438" s="270"/>
      <c r="L438" s="44"/>
      <c r="M438" s="271" t="s">
        <v>1</v>
      </c>
      <c r="N438" s="272" t="s">
        <v>44</v>
      </c>
      <c r="O438" s="100"/>
      <c r="P438" s="273">
        <f>O438*H438</f>
        <v>0</v>
      </c>
      <c r="Q438" s="273">
        <v>0</v>
      </c>
      <c r="R438" s="273">
        <f>Q438*H438</f>
        <v>0</v>
      </c>
      <c r="S438" s="273">
        <v>0.00029999999999999997</v>
      </c>
      <c r="T438" s="274">
        <f>S438*H438</f>
        <v>0.015305399999999999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75" t="s">
        <v>271</v>
      </c>
      <c r="AT438" s="275" t="s">
        <v>194</v>
      </c>
      <c r="AU438" s="275" t="s">
        <v>91</v>
      </c>
      <c r="AY438" s="18" t="s">
        <v>191</v>
      </c>
      <c r="BE438" s="160">
        <f>IF(N438="základná",J438,0)</f>
        <v>0</v>
      </c>
      <c r="BF438" s="160">
        <f>IF(N438="znížená",J438,0)</f>
        <v>0</v>
      </c>
      <c r="BG438" s="160">
        <f>IF(N438="zákl. prenesená",J438,0)</f>
        <v>0</v>
      </c>
      <c r="BH438" s="160">
        <f>IF(N438="zníž. prenesená",J438,0)</f>
        <v>0</v>
      </c>
      <c r="BI438" s="160">
        <f>IF(N438="nulová",J438,0)</f>
        <v>0</v>
      </c>
      <c r="BJ438" s="18" t="s">
        <v>91</v>
      </c>
      <c r="BK438" s="160">
        <f>ROUND(I438*H438,2)</f>
        <v>0</v>
      </c>
      <c r="BL438" s="18" t="s">
        <v>271</v>
      </c>
      <c r="BM438" s="275" t="s">
        <v>1457</v>
      </c>
    </row>
    <row r="439" s="13" customFormat="1">
      <c r="A439" s="13"/>
      <c r="B439" s="276"/>
      <c r="C439" s="277"/>
      <c r="D439" s="278" t="s">
        <v>200</v>
      </c>
      <c r="E439" s="279" t="s">
        <v>1</v>
      </c>
      <c r="F439" s="280" t="s">
        <v>1458</v>
      </c>
      <c r="G439" s="277"/>
      <c r="H439" s="281">
        <v>9.5500000000000007</v>
      </c>
      <c r="I439" s="282"/>
      <c r="J439" s="277"/>
      <c r="K439" s="277"/>
      <c r="L439" s="283"/>
      <c r="M439" s="284"/>
      <c r="N439" s="285"/>
      <c r="O439" s="285"/>
      <c r="P439" s="285"/>
      <c r="Q439" s="285"/>
      <c r="R439" s="285"/>
      <c r="S439" s="285"/>
      <c r="T439" s="28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87" t="s">
        <v>200</v>
      </c>
      <c r="AU439" s="287" t="s">
        <v>91</v>
      </c>
      <c r="AV439" s="13" t="s">
        <v>91</v>
      </c>
      <c r="AW439" s="13" t="s">
        <v>33</v>
      </c>
      <c r="AX439" s="13" t="s">
        <v>78</v>
      </c>
      <c r="AY439" s="287" t="s">
        <v>191</v>
      </c>
    </row>
    <row r="440" s="13" customFormat="1">
      <c r="A440" s="13"/>
      <c r="B440" s="276"/>
      <c r="C440" s="277"/>
      <c r="D440" s="278" t="s">
        <v>200</v>
      </c>
      <c r="E440" s="279" t="s">
        <v>1</v>
      </c>
      <c r="F440" s="280" t="s">
        <v>568</v>
      </c>
      <c r="G440" s="277"/>
      <c r="H440" s="281">
        <v>39.039000000000001</v>
      </c>
      <c r="I440" s="282"/>
      <c r="J440" s="277"/>
      <c r="K440" s="277"/>
      <c r="L440" s="283"/>
      <c r="M440" s="284"/>
      <c r="N440" s="285"/>
      <c r="O440" s="285"/>
      <c r="P440" s="285"/>
      <c r="Q440" s="285"/>
      <c r="R440" s="285"/>
      <c r="S440" s="285"/>
      <c r="T440" s="28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7" t="s">
        <v>200</v>
      </c>
      <c r="AU440" s="287" t="s">
        <v>91</v>
      </c>
      <c r="AV440" s="13" t="s">
        <v>91</v>
      </c>
      <c r="AW440" s="13" t="s">
        <v>33</v>
      </c>
      <c r="AX440" s="13" t="s">
        <v>78</v>
      </c>
      <c r="AY440" s="287" t="s">
        <v>191</v>
      </c>
    </row>
    <row r="441" s="15" customFormat="1">
      <c r="A441" s="15"/>
      <c r="B441" s="299"/>
      <c r="C441" s="300"/>
      <c r="D441" s="278" t="s">
        <v>200</v>
      </c>
      <c r="E441" s="301" t="s">
        <v>129</v>
      </c>
      <c r="F441" s="302" t="s">
        <v>214</v>
      </c>
      <c r="G441" s="300"/>
      <c r="H441" s="303">
        <v>48.588999999999999</v>
      </c>
      <c r="I441" s="304"/>
      <c r="J441" s="300"/>
      <c r="K441" s="300"/>
      <c r="L441" s="305"/>
      <c r="M441" s="306"/>
      <c r="N441" s="307"/>
      <c r="O441" s="307"/>
      <c r="P441" s="307"/>
      <c r="Q441" s="307"/>
      <c r="R441" s="307"/>
      <c r="S441" s="307"/>
      <c r="T441" s="30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309" t="s">
        <v>200</v>
      </c>
      <c r="AU441" s="309" t="s">
        <v>91</v>
      </c>
      <c r="AV441" s="15" t="s">
        <v>209</v>
      </c>
      <c r="AW441" s="15" t="s">
        <v>33</v>
      </c>
      <c r="AX441" s="15" t="s">
        <v>78</v>
      </c>
      <c r="AY441" s="309" t="s">
        <v>191</v>
      </c>
    </row>
    <row r="442" s="13" customFormat="1">
      <c r="A442" s="13"/>
      <c r="B442" s="276"/>
      <c r="C442" s="277"/>
      <c r="D442" s="278" t="s">
        <v>200</v>
      </c>
      <c r="E442" s="279" t="s">
        <v>1</v>
      </c>
      <c r="F442" s="280" t="s">
        <v>460</v>
      </c>
      <c r="G442" s="277"/>
      <c r="H442" s="281">
        <v>2.4289999999999998</v>
      </c>
      <c r="I442" s="282"/>
      <c r="J442" s="277"/>
      <c r="K442" s="277"/>
      <c r="L442" s="283"/>
      <c r="M442" s="284"/>
      <c r="N442" s="285"/>
      <c r="O442" s="285"/>
      <c r="P442" s="285"/>
      <c r="Q442" s="285"/>
      <c r="R442" s="285"/>
      <c r="S442" s="285"/>
      <c r="T442" s="28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87" t="s">
        <v>200</v>
      </c>
      <c r="AU442" s="287" t="s">
        <v>91</v>
      </c>
      <c r="AV442" s="13" t="s">
        <v>91</v>
      </c>
      <c r="AW442" s="13" t="s">
        <v>33</v>
      </c>
      <c r="AX442" s="13" t="s">
        <v>78</v>
      </c>
      <c r="AY442" s="287" t="s">
        <v>191</v>
      </c>
    </row>
    <row r="443" s="14" customFormat="1">
      <c r="A443" s="14"/>
      <c r="B443" s="288"/>
      <c r="C443" s="289"/>
      <c r="D443" s="278" t="s">
        <v>200</v>
      </c>
      <c r="E443" s="290" t="s">
        <v>132</v>
      </c>
      <c r="F443" s="291" t="s">
        <v>204</v>
      </c>
      <c r="G443" s="289"/>
      <c r="H443" s="292">
        <v>51.018000000000001</v>
      </c>
      <c r="I443" s="293"/>
      <c r="J443" s="289"/>
      <c r="K443" s="289"/>
      <c r="L443" s="294"/>
      <c r="M443" s="295"/>
      <c r="N443" s="296"/>
      <c r="O443" s="296"/>
      <c r="P443" s="296"/>
      <c r="Q443" s="296"/>
      <c r="R443" s="296"/>
      <c r="S443" s="296"/>
      <c r="T443" s="29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98" t="s">
        <v>200</v>
      </c>
      <c r="AU443" s="298" t="s">
        <v>91</v>
      </c>
      <c r="AV443" s="14" t="s">
        <v>121</v>
      </c>
      <c r="AW443" s="14" t="s">
        <v>33</v>
      </c>
      <c r="AX443" s="14" t="s">
        <v>85</v>
      </c>
      <c r="AY443" s="298" t="s">
        <v>191</v>
      </c>
    </row>
    <row r="444" s="2" customFormat="1" ht="24.15" customHeight="1">
      <c r="A444" s="41"/>
      <c r="B444" s="42"/>
      <c r="C444" s="263" t="s">
        <v>1074</v>
      </c>
      <c r="D444" s="263" t="s">
        <v>194</v>
      </c>
      <c r="E444" s="264" t="s">
        <v>462</v>
      </c>
      <c r="F444" s="265" t="s">
        <v>463</v>
      </c>
      <c r="G444" s="266" t="s">
        <v>197</v>
      </c>
      <c r="H444" s="267">
        <v>51.018000000000001</v>
      </c>
      <c r="I444" s="268"/>
      <c r="J444" s="269">
        <f>ROUND(I444*H444,2)</f>
        <v>0</v>
      </c>
      <c r="K444" s="270"/>
      <c r="L444" s="44"/>
      <c r="M444" s="271" t="s">
        <v>1</v>
      </c>
      <c r="N444" s="272" t="s">
        <v>44</v>
      </c>
      <c r="O444" s="100"/>
      <c r="P444" s="273">
        <f>O444*H444</f>
        <v>0</v>
      </c>
      <c r="Q444" s="273">
        <v>0.00012999999999999999</v>
      </c>
      <c r="R444" s="273">
        <f>Q444*H444</f>
        <v>0.0066323399999999996</v>
      </c>
      <c r="S444" s="273">
        <v>0</v>
      </c>
      <c r="T444" s="274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75" t="s">
        <v>271</v>
      </c>
      <c r="AT444" s="275" t="s">
        <v>194</v>
      </c>
      <c r="AU444" s="275" t="s">
        <v>91</v>
      </c>
      <c r="AY444" s="18" t="s">
        <v>191</v>
      </c>
      <c r="BE444" s="160">
        <f>IF(N444="základná",J444,0)</f>
        <v>0</v>
      </c>
      <c r="BF444" s="160">
        <f>IF(N444="znížená",J444,0)</f>
        <v>0</v>
      </c>
      <c r="BG444" s="160">
        <f>IF(N444="zákl. prenesená",J444,0)</f>
        <v>0</v>
      </c>
      <c r="BH444" s="160">
        <f>IF(N444="zníž. prenesená",J444,0)</f>
        <v>0</v>
      </c>
      <c r="BI444" s="160">
        <f>IF(N444="nulová",J444,0)</f>
        <v>0</v>
      </c>
      <c r="BJ444" s="18" t="s">
        <v>91</v>
      </c>
      <c r="BK444" s="160">
        <f>ROUND(I444*H444,2)</f>
        <v>0</v>
      </c>
      <c r="BL444" s="18" t="s">
        <v>271</v>
      </c>
      <c r="BM444" s="275" t="s">
        <v>1459</v>
      </c>
    </row>
    <row r="445" s="13" customFormat="1">
      <c r="A445" s="13"/>
      <c r="B445" s="276"/>
      <c r="C445" s="277"/>
      <c r="D445" s="278" t="s">
        <v>200</v>
      </c>
      <c r="E445" s="279" t="s">
        <v>1</v>
      </c>
      <c r="F445" s="280" t="s">
        <v>132</v>
      </c>
      <c r="G445" s="277"/>
      <c r="H445" s="281">
        <v>51.018000000000001</v>
      </c>
      <c r="I445" s="282"/>
      <c r="J445" s="277"/>
      <c r="K445" s="277"/>
      <c r="L445" s="283"/>
      <c r="M445" s="284"/>
      <c r="N445" s="285"/>
      <c r="O445" s="285"/>
      <c r="P445" s="285"/>
      <c r="Q445" s="285"/>
      <c r="R445" s="285"/>
      <c r="S445" s="285"/>
      <c r="T445" s="28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87" t="s">
        <v>200</v>
      </c>
      <c r="AU445" s="287" t="s">
        <v>91</v>
      </c>
      <c r="AV445" s="13" t="s">
        <v>91</v>
      </c>
      <c r="AW445" s="13" t="s">
        <v>33</v>
      </c>
      <c r="AX445" s="13" t="s">
        <v>78</v>
      </c>
      <c r="AY445" s="287" t="s">
        <v>191</v>
      </c>
    </row>
    <row r="446" s="14" customFormat="1">
      <c r="A446" s="14"/>
      <c r="B446" s="288"/>
      <c r="C446" s="289"/>
      <c r="D446" s="278" t="s">
        <v>200</v>
      </c>
      <c r="E446" s="290" t="s">
        <v>1</v>
      </c>
      <c r="F446" s="291" t="s">
        <v>204</v>
      </c>
      <c r="G446" s="289"/>
      <c r="H446" s="292">
        <v>51.018000000000001</v>
      </c>
      <c r="I446" s="293"/>
      <c r="J446" s="289"/>
      <c r="K446" s="289"/>
      <c r="L446" s="294"/>
      <c r="M446" s="295"/>
      <c r="N446" s="296"/>
      <c r="O446" s="296"/>
      <c r="P446" s="296"/>
      <c r="Q446" s="296"/>
      <c r="R446" s="296"/>
      <c r="S446" s="296"/>
      <c r="T446" s="29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8" t="s">
        <v>200</v>
      </c>
      <c r="AU446" s="298" t="s">
        <v>91</v>
      </c>
      <c r="AV446" s="14" t="s">
        <v>121</v>
      </c>
      <c r="AW446" s="14" t="s">
        <v>33</v>
      </c>
      <c r="AX446" s="14" t="s">
        <v>85</v>
      </c>
      <c r="AY446" s="298" t="s">
        <v>191</v>
      </c>
    </row>
    <row r="447" s="2" customFormat="1" ht="24.15" customHeight="1">
      <c r="A447" s="41"/>
      <c r="B447" s="42"/>
      <c r="C447" s="263" t="s">
        <v>1077</v>
      </c>
      <c r="D447" s="263" t="s">
        <v>194</v>
      </c>
      <c r="E447" s="264" t="s">
        <v>467</v>
      </c>
      <c r="F447" s="265" t="s">
        <v>468</v>
      </c>
      <c r="G447" s="266" t="s">
        <v>197</v>
      </c>
      <c r="H447" s="267">
        <v>51.018000000000001</v>
      </c>
      <c r="I447" s="268"/>
      <c r="J447" s="269">
        <f>ROUND(I447*H447,2)</f>
        <v>0</v>
      </c>
      <c r="K447" s="270"/>
      <c r="L447" s="44"/>
      <c r="M447" s="271" t="s">
        <v>1</v>
      </c>
      <c r="N447" s="272" t="s">
        <v>44</v>
      </c>
      <c r="O447" s="100"/>
      <c r="P447" s="273">
        <f>O447*H447</f>
        <v>0</v>
      </c>
      <c r="Q447" s="273">
        <v>0</v>
      </c>
      <c r="R447" s="273">
        <f>Q447*H447</f>
        <v>0</v>
      </c>
      <c r="S447" s="273">
        <v>0</v>
      </c>
      <c r="T447" s="274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75" t="s">
        <v>271</v>
      </c>
      <c r="AT447" s="275" t="s">
        <v>194</v>
      </c>
      <c r="AU447" s="275" t="s">
        <v>91</v>
      </c>
      <c r="AY447" s="18" t="s">
        <v>191</v>
      </c>
      <c r="BE447" s="160">
        <f>IF(N447="základná",J447,0)</f>
        <v>0</v>
      </c>
      <c r="BF447" s="160">
        <f>IF(N447="znížená",J447,0)</f>
        <v>0</v>
      </c>
      <c r="BG447" s="160">
        <f>IF(N447="zákl. prenesená",J447,0)</f>
        <v>0</v>
      </c>
      <c r="BH447" s="160">
        <f>IF(N447="zníž. prenesená",J447,0)</f>
        <v>0</v>
      </c>
      <c r="BI447" s="160">
        <f>IF(N447="nulová",J447,0)</f>
        <v>0</v>
      </c>
      <c r="BJ447" s="18" t="s">
        <v>91</v>
      </c>
      <c r="BK447" s="160">
        <f>ROUND(I447*H447,2)</f>
        <v>0</v>
      </c>
      <c r="BL447" s="18" t="s">
        <v>271</v>
      </c>
      <c r="BM447" s="275" t="s">
        <v>1460</v>
      </c>
    </row>
    <row r="448" s="13" customFormat="1">
      <c r="A448" s="13"/>
      <c r="B448" s="276"/>
      <c r="C448" s="277"/>
      <c r="D448" s="278" t="s">
        <v>200</v>
      </c>
      <c r="E448" s="279" t="s">
        <v>1</v>
      </c>
      <c r="F448" s="280" t="s">
        <v>132</v>
      </c>
      <c r="G448" s="277"/>
      <c r="H448" s="281">
        <v>51.018000000000001</v>
      </c>
      <c r="I448" s="282"/>
      <c r="J448" s="277"/>
      <c r="K448" s="277"/>
      <c r="L448" s="283"/>
      <c r="M448" s="284"/>
      <c r="N448" s="285"/>
      <c r="O448" s="285"/>
      <c r="P448" s="285"/>
      <c r="Q448" s="285"/>
      <c r="R448" s="285"/>
      <c r="S448" s="285"/>
      <c r="T448" s="28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7" t="s">
        <v>200</v>
      </c>
      <c r="AU448" s="287" t="s">
        <v>91</v>
      </c>
      <c r="AV448" s="13" t="s">
        <v>91</v>
      </c>
      <c r="AW448" s="13" t="s">
        <v>33</v>
      </c>
      <c r="AX448" s="13" t="s">
        <v>85</v>
      </c>
      <c r="AY448" s="287" t="s">
        <v>191</v>
      </c>
    </row>
    <row r="449" s="2" customFormat="1" ht="24.15" customHeight="1">
      <c r="A449" s="41"/>
      <c r="B449" s="42"/>
      <c r="C449" s="263" t="s">
        <v>1079</v>
      </c>
      <c r="D449" s="263" t="s">
        <v>194</v>
      </c>
      <c r="E449" s="264" t="s">
        <v>471</v>
      </c>
      <c r="F449" s="265" t="s">
        <v>472</v>
      </c>
      <c r="G449" s="266" t="s">
        <v>197</v>
      </c>
      <c r="H449" s="267">
        <v>51.018000000000001</v>
      </c>
      <c r="I449" s="268"/>
      <c r="J449" s="269">
        <f>ROUND(I449*H449,2)</f>
        <v>0</v>
      </c>
      <c r="K449" s="270"/>
      <c r="L449" s="44"/>
      <c r="M449" s="271" t="s">
        <v>1</v>
      </c>
      <c r="N449" s="272" t="s">
        <v>44</v>
      </c>
      <c r="O449" s="100"/>
      <c r="P449" s="273">
        <f>O449*H449</f>
        <v>0</v>
      </c>
      <c r="Q449" s="273">
        <v>3.0000000000000001E-05</v>
      </c>
      <c r="R449" s="273">
        <f>Q449*H449</f>
        <v>0.0015305400000000002</v>
      </c>
      <c r="S449" s="273">
        <v>0</v>
      </c>
      <c r="T449" s="274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75" t="s">
        <v>271</v>
      </c>
      <c r="AT449" s="275" t="s">
        <v>194</v>
      </c>
      <c r="AU449" s="275" t="s">
        <v>91</v>
      </c>
      <c r="AY449" s="18" t="s">
        <v>191</v>
      </c>
      <c r="BE449" s="160">
        <f>IF(N449="základná",J449,0)</f>
        <v>0</v>
      </c>
      <c r="BF449" s="160">
        <f>IF(N449="znížená",J449,0)</f>
        <v>0</v>
      </c>
      <c r="BG449" s="160">
        <f>IF(N449="zákl. prenesená",J449,0)</f>
        <v>0</v>
      </c>
      <c r="BH449" s="160">
        <f>IF(N449="zníž. prenesená",J449,0)</f>
        <v>0</v>
      </c>
      <c r="BI449" s="160">
        <f>IF(N449="nulová",J449,0)</f>
        <v>0</v>
      </c>
      <c r="BJ449" s="18" t="s">
        <v>91</v>
      </c>
      <c r="BK449" s="160">
        <f>ROUND(I449*H449,2)</f>
        <v>0</v>
      </c>
      <c r="BL449" s="18" t="s">
        <v>271</v>
      </c>
      <c r="BM449" s="275" t="s">
        <v>1461</v>
      </c>
    </row>
    <row r="450" s="13" customFormat="1">
      <c r="A450" s="13"/>
      <c r="B450" s="276"/>
      <c r="C450" s="277"/>
      <c r="D450" s="278" t="s">
        <v>200</v>
      </c>
      <c r="E450" s="279" t="s">
        <v>1</v>
      </c>
      <c r="F450" s="280" t="s">
        <v>132</v>
      </c>
      <c r="G450" s="277"/>
      <c r="H450" s="281">
        <v>51.018000000000001</v>
      </c>
      <c r="I450" s="282"/>
      <c r="J450" s="277"/>
      <c r="K450" s="277"/>
      <c r="L450" s="283"/>
      <c r="M450" s="284"/>
      <c r="N450" s="285"/>
      <c r="O450" s="285"/>
      <c r="P450" s="285"/>
      <c r="Q450" s="285"/>
      <c r="R450" s="285"/>
      <c r="S450" s="285"/>
      <c r="T450" s="28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87" t="s">
        <v>200</v>
      </c>
      <c r="AU450" s="287" t="s">
        <v>91</v>
      </c>
      <c r="AV450" s="13" t="s">
        <v>91</v>
      </c>
      <c r="AW450" s="13" t="s">
        <v>33</v>
      </c>
      <c r="AX450" s="13" t="s">
        <v>78</v>
      </c>
      <c r="AY450" s="287" t="s">
        <v>191</v>
      </c>
    </row>
    <row r="451" s="14" customFormat="1">
      <c r="A451" s="14"/>
      <c r="B451" s="288"/>
      <c r="C451" s="289"/>
      <c r="D451" s="278" t="s">
        <v>200</v>
      </c>
      <c r="E451" s="290" t="s">
        <v>1</v>
      </c>
      <c r="F451" s="291" t="s">
        <v>204</v>
      </c>
      <c r="G451" s="289"/>
      <c r="H451" s="292">
        <v>51.018000000000001</v>
      </c>
      <c r="I451" s="293"/>
      <c r="J451" s="289"/>
      <c r="K451" s="289"/>
      <c r="L451" s="294"/>
      <c r="M451" s="295"/>
      <c r="N451" s="296"/>
      <c r="O451" s="296"/>
      <c r="P451" s="296"/>
      <c r="Q451" s="296"/>
      <c r="R451" s="296"/>
      <c r="S451" s="296"/>
      <c r="T451" s="29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98" t="s">
        <v>200</v>
      </c>
      <c r="AU451" s="298" t="s">
        <v>91</v>
      </c>
      <c r="AV451" s="14" t="s">
        <v>121</v>
      </c>
      <c r="AW451" s="14" t="s">
        <v>33</v>
      </c>
      <c r="AX451" s="14" t="s">
        <v>85</v>
      </c>
      <c r="AY451" s="298" t="s">
        <v>191</v>
      </c>
    </row>
    <row r="452" s="2" customFormat="1" ht="24.15" customHeight="1">
      <c r="A452" s="41"/>
      <c r="B452" s="42"/>
      <c r="C452" s="263" t="s">
        <v>1081</v>
      </c>
      <c r="D452" s="263" t="s">
        <v>194</v>
      </c>
      <c r="E452" s="264" t="s">
        <v>475</v>
      </c>
      <c r="F452" s="265" t="s">
        <v>476</v>
      </c>
      <c r="G452" s="266" t="s">
        <v>197</v>
      </c>
      <c r="H452" s="267">
        <v>9.5500000000000007</v>
      </c>
      <c r="I452" s="268"/>
      <c r="J452" s="269">
        <f>ROUND(I452*H452,2)</f>
        <v>0</v>
      </c>
      <c r="K452" s="270"/>
      <c r="L452" s="44"/>
      <c r="M452" s="271" t="s">
        <v>1</v>
      </c>
      <c r="N452" s="272" t="s">
        <v>44</v>
      </c>
      <c r="O452" s="100"/>
      <c r="P452" s="273">
        <f>O452*H452</f>
        <v>0</v>
      </c>
      <c r="Q452" s="273">
        <v>0</v>
      </c>
      <c r="R452" s="273">
        <f>Q452*H452</f>
        <v>0</v>
      </c>
      <c r="S452" s="273">
        <v>0</v>
      </c>
      <c r="T452" s="274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75" t="s">
        <v>271</v>
      </c>
      <c r="AT452" s="275" t="s">
        <v>194</v>
      </c>
      <c r="AU452" s="275" t="s">
        <v>91</v>
      </c>
      <c r="AY452" s="18" t="s">
        <v>191</v>
      </c>
      <c r="BE452" s="160">
        <f>IF(N452="základná",J452,0)</f>
        <v>0</v>
      </c>
      <c r="BF452" s="160">
        <f>IF(N452="znížená",J452,0)</f>
        <v>0</v>
      </c>
      <c r="BG452" s="160">
        <f>IF(N452="zákl. prenesená",J452,0)</f>
        <v>0</v>
      </c>
      <c r="BH452" s="160">
        <f>IF(N452="zníž. prenesená",J452,0)</f>
        <v>0</v>
      </c>
      <c r="BI452" s="160">
        <f>IF(N452="nulová",J452,0)</f>
        <v>0</v>
      </c>
      <c r="BJ452" s="18" t="s">
        <v>91</v>
      </c>
      <c r="BK452" s="160">
        <f>ROUND(I452*H452,2)</f>
        <v>0</v>
      </c>
      <c r="BL452" s="18" t="s">
        <v>271</v>
      </c>
      <c r="BM452" s="275" t="s">
        <v>1462</v>
      </c>
    </row>
    <row r="453" s="13" customFormat="1">
      <c r="A453" s="13"/>
      <c r="B453" s="276"/>
      <c r="C453" s="277"/>
      <c r="D453" s="278" t="s">
        <v>200</v>
      </c>
      <c r="E453" s="279" t="s">
        <v>1</v>
      </c>
      <c r="F453" s="280" t="s">
        <v>573</v>
      </c>
      <c r="G453" s="277"/>
      <c r="H453" s="281">
        <v>9.5500000000000007</v>
      </c>
      <c r="I453" s="282"/>
      <c r="J453" s="277"/>
      <c r="K453" s="277"/>
      <c r="L453" s="283"/>
      <c r="M453" s="284"/>
      <c r="N453" s="285"/>
      <c r="O453" s="285"/>
      <c r="P453" s="285"/>
      <c r="Q453" s="285"/>
      <c r="R453" s="285"/>
      <c r="S453" s="285"/>
      <c r="T453" s="28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87" t="s">
        <v>200</v>
      </c>
      <c r="AU453" s="287" t="s">
        <v>91</v>
      </c>
      <c r="AV453" s="13" t="s">
        <v>91</v>
      </c>
      <c r="AW453" s="13" t="s">
        <v>33</v>
      </c>
      <c r="AX453" s="13" t="s">
        <v>78</v>
      </c>
      <c r="AY453" s="287" t="s">
        <v>191</v>
      </c>
    </row>
    <row r="454" s="14" customFormat="1">
      <c r="A454" s="14"/>
      <c r="B454" s="288"/>
      <c r="C454" s="289"/>
      <c r="D454" s="278" t="s">
        <v>200</v>
      </c>
      <c r="E454" s="290" t="s">
        <v>1</v>
      </c>
      <c r="F454" s="291" t="s">
        <v>204</v>
      </c>
      <c r="G454" s="289"/>
      <c r="H454" s="292">
        <v>9.5500000000000007</v>
      </c>
      <c r="I454" s="293"/>
      <c r="J454" s="289"/>
      <c r="K454" s="289"/>
      <c r="L454" s="294"/>
      <c r="M454" s="295"/>
      <c r="N454" s="296"/>
      <c r="O454" s="296"/>
      <c r="P454" s="296"/>
      <c r="Q454" s="296"/>
      <c r="R454" s="296"/>
      <c r="S454" s="296"/>
      <c r="T454" s="29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98" t="s">
        <v>200</v>
      </c>
      <c r="AU454" s="298" t="s">
        <v>91</v>
      </c>
      <c r="AV454" s="14" t="s">
        <v>121</v>
      </c>
      <c r="AW454" s="14" t="s">
        <v>33</v>
      </c>
      <c r="AX454" s="14" t="s">
        <v>85</v>
      </c>
      <c r="AY454" s="298" t="s">
        <v>191</v>
      </c>
    </row>
    <row r="455" s="2" customFormat="1" ht="44.25" customHeight="1">
      <c r="A455" s="41"/>
      <c r="B455" s="42"/>
      <c r="C455" s="263" t="s">
        <v>1083</v>
      </c>
      <c r="D455" s="263" t="s">
        <v>194</v>
      </c>
      <c r="E455" s="264" t="s">
        <v>479</v>
      </c>
      <c r="F455" s="265" t="s">
        <v>480</v>
      </c>
      <c r="G455" s="266" t="s">
        <v>197</v>
      </c>
      <c r="H455" s="267">
        <v>51.018000000000001</v>
      </c>
      <c r="I455" s="268"/>
      <c r="J455" s="269">
        <f>ROUND(I455*H455,2)</f>
        <v>0</v>
      </c>
      <c r="K455" s="270"/>
      <c r="L455" s="44"/>
      <c r="M455" s="271" t="s">
        <v>1</v>
      </c>
      <c r="N455" s="272" t="s">
        <v>44</v>
      </c>
      <c r="O455" s="100"/>
      <c r="P455" s="273">
        <f>O455*H455</f>
        <v>0</v>
      </c>
      <c r="Q455" s="273">
        <v>0.00034000000000000002</v>
      </c>
      <c r="R455" s="273">
        <f>Q455*H455</f>
        <v>0.017346120000000003</v>
      </c>
      <c r="S455" s="273">
        <v>0</v>
      </c>
      <c r="T455" s="274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75" t="s">
        <v>271</v>
      </c>
      <c r="AT455" s="275" t="s">
        <v>194</v>
      </c>
      <c r="AU455" s="275" t="s">
        <v>91</v>
      </c>
      <c r="AY455" s="18" t="s">
        <v>191</v>
      </c>
      <c r="BE455" s="160">
        <f>IF(N455="základná",J455,0)</f>
        <v>0</v>
      </c>
      <c r="BF455" s="160">
        <f>IF(N455="znížená",J455,0)</f>
        <v>0</v>
      </c>
      <c r="BG455" s="160">
        <f>IF(N455="zákl. prenesená",J455,0)</f>
        <v>0</v>
      </c>
      <c r="BH455" s="160">
        <f>IF(N455="zníž. prenesená",J455,0)</f>
        <v>0</v>
      </c>
      <c r="BI455" s="160">
        <f>IF(N455="nulová",J455,0)</f>
        <v>0</v>
      </c>
      <c r="BJ455" s="18" t="s">
        <v>91</v>
      </c>
      <c r="BK455" s="160">
        <f>ROUND(I455*H455,2)</f>
        <v>0</v>
      </c>
      <c r="BL455" s="18" t="s">
        <v>271</v>
      </c>
      <c r="BM455" s="275" t="s">
        <v>1463</v>
      </c>
    </row>
    <row r="456" s="13" customFormat="1">
      <c r="A456" s="13"/>
      <c r="B456" s="276"/>
      <c r="C456" s="277"/>
      <c r="D456" s="278" t="s">
        <v>200</v>
      </c>
      <c r="E456" s="279" t="s">
        <v>1</v>
      </c>
      <c r="F456" s="280" t="s">
        <v>132</v>
      </c>
      <c r="G456" s="277"/>
      <c r="H456" s="281">
        <v>51.018000000000001</v>
      </c>
      <c r="I456" s="282"/>
      <c r="J456" s="277"/>
      <c r="K456" s="277"/>
      <c r="L456" s="283"/>
      <c r="M456" s="284"/>
      <c r="N456" s="285"/>
      <c r="O456" s="285"/>
      <c r="P456" s="285"/>
      <c r="Q456" s="285"/>
      <c r="R456" s="285"/>
      <c r="S456" s="285"/>
      <c r="T456" s="28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87" t="s">
        <v>200</v>
      </c>
      <c r="AU456" s="287" t="s">
        <v>91</v>
      </c>
      <c r="AV456" s="13" t="s">
        <v>91</v>
      </c>
      <c r="AW456" s="13" t="s">
        <v>33</v>
      </c>
      <c r="AX456" s="13" t="s">
        <v>78</v>
      </c>
      <c r="AY456" s="287" t="s">
        <v>191</v>
      </c>
    </row>
    <row r="457" s="14" customFormat="1">
      <c r="A457" s="14"/>
      <c r="B457" s="288"/>
      <c r="C457" s="289"/>
      <c r="D457" s="278" t="s">
        <v>200</v>
      </c>
      <c r="E457" s="290" t="s">
        <v>1</v>
      </c>
      <c r="F457" s="291" t="s">
        <v>204</v>
      </c>
      <c r="G457" s="289"/>
      <c r="H457" s="292">
        <v>51.018000000000001</v>
      </c>
      <c r="I457" s="293"/>
      <c r="J457" s="289"/>
      <c r="K457" s="289"/>
      <c r="L457" s="294"/>
      <c r="M457" s="295"/>
      <c r="N457" s="296"/>
      <c r="O457" s="296"/>
      <c r="P457" s="296"/>
      <c r="Q457" s="296"/>
      <c r="R457" s="296"/>
      <c r="S457" s="296"/>
      <c r="T457" s="29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98" t="s">
        <v>200</v>
      </c>
      <c r="AU457" s="298" t="s">
        <v>91</v>
      </c>
      <c r="AV457" s="14" t="s">
        <v>121</v>
      </c>
      <c r="AW457" s="14" t="s">
        <v>33</v>
      </c>
      <c r="AX457" s="14" t="s">
        <v>85</v>
      </c>
      <c r="AY457" s="298" t="s">
        <v>191</v>
      </c>
    </row>
    <row r="458" s="12" customFormat="1" ht="25.92" customHeight="1">
      <c r="A458" s="12"/>
      <c r="B458" s="248"/>
      <c r="C458" s="249"/>
      <c r="D458" s="250" t="s">
        <v>77</v>
      </c>
      <c r="E458" s="251" t="s">
        <v>292</v>
      </c>
      <c r="F458" s="251" t="s">
        <v>482</v>
      </c>
      <c r="G458" s="249"/>
      <c r="H458" s="249"/>
      <c r="I458" s="252"/>
      <c r="J458" s="227">
        <f>BK458</f>
        <v>0</v>
      </c>
      <c r="K458" s="249"/>
      <c r="L458" s="253"/>
      <c r="M458" s="254"/>
      <c r="N458" s="255"/>
      <c r="O458" s="255"/>
      <c r="P458" s="256">
        <f>P459+P481</f>
        <v>0</v>
      </c>
      <c r="Q458" s="255"/>
      <c r="R458" s="256">
        <f>R459+R481</f>
        <v>0.01022</v>
      </c>
      <c r="S458" s="255"/>
      <c r="T458" s="257">
        <f>T459+T481</f>
        <v>0.00029999999999999997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58" t="s">
        <v>209</v>
      </c>
      <c r="AT458" s="259" t="s">
        <v>77</v>
      </c>
      <c r="AU458" s="259" t="s">
        <v>78</v>
      </c>
      <c r="AY458" s="258" t="s">
        <v>191</v>
      </c>
      <c r="BK458" s="260">
        <f>BK459+BK481</f>
        <v>0</v>
      </c>
    </row>
    <row r="459" s="12" customFormat="1" ht="22.8" customHeight="1">
      <c r="A459" s="12"/>
      <c r="B459" s="248"/>
      <c r="C459" s="249"/>
      <c r="D459" s="250" t="s">
        <v>77</v>
      </c>
      <c r="E459" s="261" t="s">
        <v>483</v>
      </c>
      <c r="F459" s="261" t="s">
        <v>1087</v>
      </c>
      <c r="G459" s="249"/>
      <c r="H459" s="249"/>
      <c r="I459" s="252"/>
      <c r="J459" s="262">
        <f>BK459</f>
        <v>0</v>
      </c>
      <c r="K459" s="249"/>
      <c r="L459" s="253"/>
      <c r="M459" s="254"/>
      <c r="N459" s="255"/>
      <c r="O459" s="255"/>
      <c r="P459" s="256">
        <f>SUM(P460:P480)</f>
        <v>0</v>
      </c>
      <c r="Q459" s="255"/>
      <c r="R459" s="256">
        <f>SUM(R460:R480)</f>
        <v>0.01022</v>
      </c>
      <c r="S459" s="255"/>
      <c r="T459" s="257">
        <f>SUM(T460:T480)</f>
        <v>0.00029999999999999997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58" t="s">
        <v>209</v>
      </c>
      <c r="AT459" s="259" t="s">
        <v>77</v>
      </c>
      <c r="AU459" s="259" t="s">
        <v>85</v>
      </c>
      <c r="AY459" s="258" t="s">
        <v>191</v>
      </c>
      <c r="BK459" s="260">
        <f>SUM(BK460:BK480)</f>
        <v>0</v>
      </c>
    </row>
    <row r="460" s="2" customFormat="1" ht="24.15" customHeight="1">
      <c r="A460" s="41"/>
      <c r="B460" s="42"/>
      <c r="C460" s="263" t="s">
        <v>1085</v>
      </c>
      <c r="D460" s="263" t="s">
        <v>194</v>
      </c>
      <c r="E460" s="264" t="s">
        <v>1464</v>
      </c>
      <c r="F460" s="265" t="s">
        <v>1465</v>
      </c>
      <c r="G460" s="266" t="s">
        <v>231</v>
      </c>
      <c r="H460" s="267">
        <v>1</v>
      </c>
      <c r="I460" s="268"/>
      <c r="J460" s="269">
        <f>ROUND(I460*H460,2)</f>
        <v>0</v>
      </c>
      <c r="K460" s="270"/>
      <c r="L460" s="44"/>
      <c r="M460" s="271" t="s">
        <v>1</v>
      </c>
      <c r="N460" s="272" t="s">
        <v>44</v>
      </c>
      <c r="O460" s="100"/>
      <c r="P460" s="273">
        <f>O460*H460</f>
        <v>0</v>
      </c>
      <c r="Q460" s="273">
        <v>0</v>
      </c>
      <c r="R460" s="273">
        <f>Q460*H460</f>
        <v>0</v>
      </c>
      <c r="S460" s="273">
        <v>0</v>
      </c>
      <c r="T460" s="274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75" t="s">
        <v>198</v>
      </c>
      <c r="AT460" s="275" t="s">
        <v>194</v>
      </c>
      <c r="AU460" s="275" t="s">
        <v>91</v>
      </c>
      <c r="AY460" s="18" t="s">
        <v>191</v>
      </c>
      <c r="BE460" s="160">
        <f>IF(N460="základná",J460,0)</f>
        <v>0</v>
      </c>
      <c r="BF460" s="160">
        <f>IF(N460="znížená",J460,0)</f>
        <v>0</v>
      </c>
      <c r="BG460" s="160">
        <f>IF(N460="zákl. prenesená",J460,0)</f>
        <v>0</v>
      </c>
      <c r="BH460" s="160">
        <f>IF(N460="zníž. prenesená",J460,0)</f>
        <v>0</v>
      </c>
      <c r="BI460" s="160">
        <f>IF(N460="nulová",J460,0)</f>
        <v>0</v>
      </c>
      <c r="BJ460" s="18" t="s">
        <v>91</v>
      </c>
      <c r="BK460" s="160">
        <f>ROUND(I460*H460,2)</f>
        <v>0</v>
      </c>
      <c r="BL460" s="18" t="s">
        <v>198</v>
      </c>
      <c r="BM460" s="275" t="s">
        <v>1466</v>
      </c>
    </row>
    <row r="461" s="2" customFormat="1" ht="24.15" customHeight="1">
      <c r="A461" s="41"/>
      <c r="B461" s="42"/>
      <c r="C461" s="310" t="s">
        <v>1088</v>
      </c>
      <c r="D461" s="310" t="s">
        <v>292</v>
      </c>
      <c r="E461" s="311" t="s">
        <v>1467</v>
      </c>
      <c r="F461" s="312" t="s">
        <v>1468</v>
      </c>
      <c r="G461" s="313" t="s">
        <v>231</v>
      </c>
      <c r="H461" s="314">
        <v>1</v>
      </c>
      <c r="I461" s="315"/>
      <c r="J461" s="316">
        <f>ROUND(I461*H461,2)</f>
        <v>0</v>
      </c>
      <c r="K461" s="317"/>
      <c r="L461" s="318"/>
      <c r="M461" s="319" t="s">
        <v>1</v>
      </c>
      <c r="N461" s="320" t="s">
        <v>44</v>
      </c>
      <c r="O461" s="100"/>
      <c r="P461" s="273">
        <f>O461*H461</f>
        <v>0</v>
      </c>
      <c r="Q461" s="273">
        <v>0</v>
      </c>
      <c r="R461" s="273">
        <f>Q461*H461</f>
        <v>0</v>
      </c>
      <c r="S461" s="273">
        <v>0</v>
      </c>
      <c r="T461" s="274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75" t="s">
        <v>1095</v>
      </c>
      <c r="AT461" s="275" t="s">
        <v>292</v>
      </c>
      <c r="AU461" s="275" t="s">
        <v>91</v>
      </c>
      <c r="AY461" s="18" t="s">
        <v>191</v>
      </c>
      <c r="BE461" s="160">
        <f>IF(N461="základná",J461,0)</f>
        <v>0</v>
      </c>
      <c r="BF461" s="160">
        <f>IF(N461="znížená",J461,0)</f>
        <v>0</v>
      </c>
      <c r="BG461" s="160">
        <f>IF(N461="zákl. prenesená",J461,0)</f>
        <v>0</v>
      </c>
      <c r="BH461" s="160">
        <f>IF(N461="zníž. prenesená",J461,0)</f>
        <v>0</v>
      </c>
      <c r="BI461" s="160">
        <f>IF(N461="nulová",J461,0)</f>
        <v>0</v>
      </c>
      <c r="BJ461" s="18" t="s">
        <v>91</v>
      </c>
      <c r="BK461" s="160">
        <f>ROUND(I461*H461,2)</f>
        <v>0</v>
      </c>
      <c r="BL461" s="18" t="s">
        <v>198</v>
      </c>
      <c r="BM461" s="275" t="s">
        <v>1469</v>
      </c>
    </row>
    <row r="462" s="2" customFormat="1" ht="16.5" customHeight="1">
      <c r="A462" s="41"/>
      <c r="B462" s="42"/>
      <c r="C462" s="263" t="s">
        <v>1092</v>
      </c>
      <c r="D462" s="263" t="s">
        <v>194</v>
      </c>
      <c r="E462" s="264" t="s">
        <v>1122</v>
      </c>
      <c r="F462" s="265" t="s">
        <v>1123</v>
      </c>
      <c r="G462" s="266" t="s">
        <v>231</v>
      </c>
      <c r="H462" s="267">
        <v>1</v>
      </c>
      <c r="I462" s="268"/>
      <c r="J462" s="269">
        <f>ROUND(I462*H462,2)</f>
        <v>0</v>
      </c>
      <c r="K462" s="270"/>
      <c r="L462" s="44"/>
      <c r="M462" s="271" t="s">
        <v>1</v>
      </c>
      <c r="N462" s="272" t="s">
        <v>44</v>
      </c>
      <c r="O462" s="100"/>
      <c r="P462" s="273">
        <f>O462*H462</f>
        <v>0</v>
      </c>
      <c r="Q462" s="273">
        <v>0</v>
      </c>
      <c r="R462" s="273">
        <f>Q462*H462</f>
        <v>0</v>
      </c>
      <c r="S462" s="273">
        <v>0</v>
      </c>
      <c r="T462" s="274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75" t="s">
        <v>198</v>
      </c>
      <c r="AT462" s="275" t="s">
        <v>194</v>
      </c>
      <c r="AU462" s="275" t="s">
        <v>91</v>
      </c>
      <c r="AY462" s="18" t="s">
        <v>191</v>
      </c>
      <c r="BE462" s="160">
        <f>IF(N462="základná",J462,0)</f>
        <v>0</v>
      </c>
      <c r="BF462" s="160">
        <f>IF(N462="znížená",J462,0)</f>
        <v>0</v>
      </c>
      <c r="BG462" s="160">
        <f>IF(N462="zákl. prenesená",J462,0)</f>
        <v>0</v>
      </c>
      <c r="BH462" s="160">
        <f>IF(N462="zníž. prenesená",J462,0)</f>
        <v>0</v>
      </c>
      <c r="BI462" s="160">
        <f>IF(N462="nulová",J462,0)</f>
        <v>0</v>
      </c>
      <c r="BJ462" s="18" t="s">
        <v>91</v>
      </c>
      <c r="BK462" s="160">
        <f>ROUND(I462*H462,2)</f>
        <v>0</v>
      </c>
      <c r="BL462" s="18" t="s">
        <v>198</v>
      </c>
      <c r="BM462" s="275" t="s">
        <v>1470</v>
      </c>
    </row>
    <row r="463" s="2" customFormat="1" ht="21.75" customHeight="1">
      <c r="A463" s="41"/>
      <c r="B463" s="42"/>
      <c r="C463" s="310" t="s">
        <v>1097</v>
      </c>
      <c r="D463" s="310" t="s">
        <v>292</v>
      </c>
      <c r="E463" s="311" t="s">
        <v>1126</v>
      </c>
      <c r="F463" s="312" t="s">
        <v>1127</v>
      </c>
      <c r="G463" s="313" t="s">
        <v>231</v>
      </c>
      <c r="H463" s="314">
        <v>1</v>
      </c>
      <c r="I463" s="315"/>
      <c r="J463" s="316">
        <f>ROUND(I463*H463,2)</f>
        <v>0</v>
      </c>
      <c r="K463" s="317"/>
      <c r="L463" s="318"/>
      <c r="M463" s="319" t="s">
        <v>1</v>
      </c>
      <c r="N463" s="320" t="s">
        <v>44</v>
      </c>
      <c r="O463" s="100"/>
      <c r="P463" s="273">
        <f>O463*H463</f>
        <v>0</v>
      </c>
      <c r="Q463" s="273">
        <v>0</v>
      </c>
      <c r="R463" s="273">
        <f>Q463*H463</f>
        <v>0</v>
      </c>
      <c r="S463" s="273">
        <v>0</v>
      </c>
      <c r="T463" s="274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75" t="s">
        <v>1095</v>
      </c>
      <c r="AT463" s="275" t="s">
        <v>292</v>
      </c>
      <c r="AU463" s="275" t="s">
        <v>91</v>
      </c>
      <c r="AY463" s="18" t="s">
        <v>191</v>
      </c>
      <c r="BE463" s="160">
        <f>IF(N463="základná",J463,0)</f>
        <v>0</v>
      </c>
      <c r="BF463" s="160">
        <f>IF(N463="znížená",J463,0)</f>
        <v>0</v>
      </c>
      <c r="BG463" s="160">
        <f>IF(N463="zákl. prenesená",J463,0)</f>
        <v>0</v>
      </c>
      <c r="BH463" s="160">
        <f>IF(N463="zníž. prenesená",J463,0)</f>
        <v>0</v>
      </c>
      <c r="BI463" s="160">
        <f>IF(N463="nulová",J463,0)</f>
        <v>0</v>
      </c>
      <c r="BJ463" s="18" t="s">
        <v>91</v>
      </c>
      <c r="BK463" s="160">
        <f>ROUND(I463*H463,2)</f>
        <v>0</v>
      </c>
      <c r="BL463" s="18" t="s">
        <v>198</v>
      </c>
      <c r="BM463" s="275" t="s">
        <v>1471</v>
      </c>
    </row>
    <row r="464" s="2" customFormat="1" ht="24.15" customHeight="1">
      <c r="A464" s="41"/>
      <c r="B464" s="42"/>
      <c r="C464" s="263" t="s">
        <v>1101</v>
      </c>
      <c r="D464" s="263" t="s">
        <v>194</v>
      </c>
      <c r="E464" s="264" t="s">
        <v>486</v>
      </c>
      <c r="F464" s="265" t="s">
        <v>487</v>
      </c>
      <c r="G464" s="266" t="s">
        <v>231</v>
      </c>
      <c r="H464" s="267">
        <v>4</v>
      </c>
      <c r="I464" s="268"/>
      <c r="J464" s="269">
        <f>ROUND(I464*H464,2)</f>
        <v>0</v>
      </c>
      <c r="K464" s="270"/>
      <c r="L464" s="44"/>
      <c r="M464" s="271" t="s">
        <v>1</v>
      </c>
      <c r="N464" s="272" t="s">
        <v>44</v>
      </c>
      <c r="O464" s="100"/>
      <c r="P464" s="273">
        <f>O464*H464</f>
        <v>0</v>
      </c>
      <c r="Q464" s="273">
        <v>0</v>
      </c>
      <c r="R464" s="273">
        <f>Q464*H464</f>
        <v>0</v>
      </c>
      <c r="S464" s="273">
        <v>0</v>
      </c>
      <c r="T464" s="274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75" t="s">
        <v>198</v>
      </c>
      <c r="AT464" s="275" t="s">
        <v>194</v>
      </c>
      <c r="AU464" s="275" t="s">
        <v>91</v>
      </c>
      <c r="AY464" s="18" t="s">
        <v>191</v>
      </c>
      <c r="BE464" s="160">
        <f>IF(N464="základná",J464,0)</f>
        <v>0</v>
      </c>
      <c r="BF464" s="160">
        <f>IF(N464="znížená",J464,0)</f>
        <v>0</v>
      </c>
      <c r="BG464" s="160">
        <f>IF(N464="zákl. prenesená",J464,0)</f>
        <v>0</v>
      </c>
      <c r="BH464" s="160">
        <f>IF(N464="zníž. prenesená",J464,0)</f>
        <v>0</v>
      </c>
      <c r="BI464" s="160">
        <f>IF(N464="nulová",J464,0)</f>
        <v>0</v>
      </c>
      <c r="BJ464" s="18" t="s">
        <v>91</v>
      </c>
      <c r="BK464" s="160">
        <f>ROUND(I464*H464,2)</f>
        <v>0</v>
      </c>
      <c r="BL464" s="18" t="s">
        <v>198</v>
      </c>
      <c r="BM464" s="275" t="s">
        <v>1472</v>
      </c>
    </row>
    <row r="465" s="13" customFormat="1">
      <c r="A465" s="13"/>
      <c r="B465" s="276"/>
      <c r="C465" s="277"/>
      <c r="D465" s="278" t="s">
        <v>200</v>
      </c>
      <c r="E465" s="279" t="s">
        <v>1</v>
      </c>
      <c r="F465" s="280" t="s">
        <v>584</v>
      </c>
      <c r="G465" s="277"/>
      <c r="H465" s="281">
        <v>1</v>
      </c>
      <c r="I465" s="282"/>
      <c r="J465" s="277"/>
      <c r="K465" s="277"/>
      <c r="L465" s="283"/>
      <c r="M465" s="284"/>
      <c r="N465" s="285"/>
      <c r="O465" s="285"/>
      <c r="P465" s="285"/>
      <c r="Q465" s="285"/>
      <c r="R465" s="285"/>
      <c r="S465" s="285"/>
      <c r="T465" s="28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87" t="s">
        <v>200</v>
      </c>
      <c r="AU465" s="287" t="s">
        <v>91</v>
      </c>
      <c r="AV465" s="13" t="s">
        <v>91</v>
      </c>
      <c r="AW465" s="13" t="s">
        <v>33</v>
      </c>
      <c r="AX465" s="13" t="s">
        <v>78</v>
      </c>
      <c r="AY465" s="287" t="s">
        <v>191</v>
      </c>
    </row>
    <row r="466" s="13" customFormat="1">
      <c r="A466" s="13"/>
      <c r="B466" s="276"/>
      <c r="C466" s="277"/>
      <c r="D466" s="278" t="s">
        <v>200</v>
      </c>
      <c r="E466" s="279" t="s">
        <v>1</v>
      </c>
      <c r="F466" s="280" t="s">
        <v>1473</v>
      </c>
      <c r="G466" s="277"/>
      <c r="H466" s="281">
        <v>3</v>
      </c>
      <c r="I466" s="282"/>
      <c r="J466" s="277"/>
      <c r="K466" s="277"/>
      <c r="L466" s="283"/>
      <c r="M466" s="284"/>
      <c r="N466" s="285"/>
      <c r="O466" s="285"/>
      <c r="P466" s="285"/>
      <c r="Q466" s="285"/>
      <c r="R466" s="285"/>
      <c r="S466" s="285"/>
      <c r="T466" s="28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87" t="s">
        <v>200</v>
      </c>
      <c r="AU466" s="287" t="s">
        <v>91</v>
      </c>
      <c r="AV466" s="13" t="s">
        <v>91</v>
      </c>
      <c r="AW466" s="13" t="s">
        <v>33</v>
      </c>
      <c r="AX466" s="13" t="s">
        <v>78</v>
      </c>
      <c r="AY466" s="287" t="s">
        <v>191</v>
      </c>
    </row>
    <row r="467" s="14" customFormat="1">
      <c r="A467" s="14"/>
      <c r="B467" s="288"/>
      <c r="C467" s="289"/>
      <c r="D467" s="278" t="s">
        <v>200</v>
      </c>
      <c r="E467" s="290" t="s">
        <v>119</v>
      </c>
      <c r="F467" s="291" t="s">
        <v>204</v>
      </c>
      <c r="G467" s="289"/>
      <c r="H467" s="292">
        <v>4</v>
      </c>
      <c r="I467" s="293"/>
      <c r="J467" s="289"/>
      <c r="K467" s="289"/>
      <c r="L467" s="294"/>
      <c r="M467" s="295"/>
      <c r="N467" s="296"/>
      <c r="O467" s="296"/>
      <c r="P467" s="296"/>
      <c r="Q467" s="296"/>
      <c r="R467" s="296"/>
      <c r="S467" s="296"/>
      <c r="T467" s="29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98" t="s">
        <v>200</v>
      </c>
      <c r="AU467" s="298" t="s">
        <v>91</v>
      </c>
      <c r="AV467" s="14" t="s">
        <v>121</v>
      </c>
      <c r="AW467" s="14" t="s">
        <v>33</v>
      </c>
      <c r="AX467" s="14" t="s">
        <v>85</v>
      </c>
      <c r="AY467" s="298" t="s">
        <v>191</v>
      </c>
    </row>
    <row r="468" s="2" customFormat="1" ht="24.15" customHeight="1">
      <c r="A468" s="41"/>
      <c r="B468" s="42"/>
      <c r="C468" s="310" t="s">
        <v>1105</v>
      </c>
      <c r="D468" s="310" t="s">
        <v>292</v>
      </c>
      <c r="E468" s="311" t="s">
        <v>490</v>
      </c>
      <c r="F468" s="312" t="s">
        <v>491</v>
      </c>
      <c r="G468" s="313" t="s">
        <v>231</v>
      </c>
      <c r="H468" s="314">
        <v>4</v>
      </c>
      <c r="I468" s="315"/>
      <c r="J468" s="316">
        <f>ROUND(I468*H468,2)</f>
        <v>0</v>
      </c>
      <c r="K468" s="317"/>
      <c r="L468" s="318"/>
      <c r="M468" s="319" t="s">
        <v>1</v>
      </c>
      <c r="N468" s="320" t="s">
        <v>44</v>
      </c>
      <c r="O468" s="100"/>
      <c r="P468" s="273">
        <f>O468*H468</f>
        <v>0</v>
      </c>
      <c r="Q468" s="273">
        <v>0.0025000000000000001</v>
      </c>
      <c r="R468" s="273">
        <f>Q468*H468</f>
        <v>0.01</v>
      </c>
      <c r="S468" s="273">
        <v>0</v>
      </c>
      <c r="T468" s="274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75" t="s">
        <v>492</v>
      </c>
      <c r="AT468" s="275" t="s">
        <v>292</v>
      </c>
      <c r="AU468" s="275" t="s">
        <v>91</v>
      </c>
      <c r="AY468" s="18" t="s">
        <v>191</v>
      </c>
      <c r="BE468" s="160">
        <f>IF(N468="základná",J468,0)</f>
        <v>0</v>
      </c>
      <c r="BF468" s="160">
        <f>IF(N468="znížená",J468,0)</f>
        <v>0</v>
      </c>
      <c r="BG468" s="160">
        <f>IF(N468="zákl. prenesená",J468,0)</f>
        <v>0</v>
      </c>
      <c r="BH468" s="160">
        <f>IF(N468="zníž. prenesená",J468,0)</f>
        <v>0</v>
      </c>
      <c r="BI468" s="160">
        <f>IF(N468="nulová",J468,0)</f>
        <v>0</v>
      </c>
      <c r="BJ468" s="18" t="s">
        <v>91</v>
      </c>
      <c r="BK468" s="160">
        <f>ROUND(I468*H468,2)</f>
        <v>0</v>
      </c>
      <c r="BL468" s="18" t="s">
        <v>492</v>
      </c>
      <c r="BM468" s="275" t="s">
        <v>1474</v>
      </c>
    </row>
    <row r="469" s="2" customFormat="1" ht="24.15" customHeight="1">
      <c r="A469" s="41"/>
      <c r="B469" s="42"/>
      <c r="C469" s="263" t="s">
        <v>1109</v>
      </c>
      <c r="D469" s="263" t="s">
        <v>194</v>
      </c>
      <c r="E469" s="264" t="s">
        <v>495</v>
      </c>
      <c r="F469" s="265" t="s">
        <v>496</v>
      </c>
      <c r="G469" s="266" t="s">
        <v>231</v>
      </c>
      <c r="H469" s="267">
        <v>2</v>
      </c>
      <c r="I469" s="268"/>
      <c r="J469" s="269">
        <f>ROUND(I469*H469,2)</f>
        <v>0</v>
      </c>
      <c r="K469" s="270"/>
      <c r="L469" s="44"/>
      <c r="M469" s="271" t="s">
        <v>1</v>
      </c>
      <c r="N469" s="272" t="s">
        <v>44</v>
      </c>
      <c r="O469" s="100"/>
      <c r="P469" s="273">
        <f>O469*H469</f>
        <v>0</v>
      </c>
      <c r="Q469" s="273">
        <v>0</v>
      </c>
      <c r="R469" s="273">
        <f>Q469*H469</f>
        <v>0</v>
      </c>
      <c r="S469" s="273">
        <v>0</v>
      </c>
      <c r="T469" s="274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75" t="s">
        <v>198</v>
      </c>
      <c r="AT469" s="275" t="s">
        <v>194</v>
      </c>
      <c r="AU469" s="275" t="s">
        <v>91</v>
      </c>
      <c r="AY469" s="18" t="s">
        <v>191</v>
      </c>
      <c r="BE469" s="160">
        <f>IF(N469="základná",J469,0)</f>
        <v>0</v>
      </c>
      <c r="BF469" s="160">
        <f>IF(N469="znížená",J469,0)</f>
        <v>0</v>
      </c>
      <c r="BG469" s="160">
        <f>IF(N469="zákl. prenesená",J469,0)</f>
        <v>0</v>
      </c>
      <c r="BH469" s="160">
        <f>IF(N469="zníž. prenesená",J469,0)</f>
        <v>0</v>
      </c>
      <c r="BI469" s="160">
        <f>IF(N469="nulová",J469,0)</f>
        <v>0</v>
      </c>
      <c r="BJ469" s="18" t="s">
        <v>91</v>
      </c>
      <c r="BK469" s="160">
        <f>ROUND(I469*H469,2)</f>
        <v>0</v>
      </c>
      <c r="BL469" s="18" t="s">
        <v>198</v>
      </c>
      <c r="BM469" s="275" t="s">
        <v>1475</v>
      </c>
    </row>
    <row r="470" s="2" customFormat="1" ht="16.5" customHeight="1">
      <c r="A470" s="41"/>
      <c r="B470" s="42"/>
      <c r="C470" s="310" t="s">
        <v>1113</v>
      </c>
      <c r="D470" s="310" t="s">
        <v>292</v>
      </c>
      <c r="E470" s="311" t="s">
        <v>498</v>
      </c>
      <c r="F470" s="312" t="s">
        <v>499</v>
      </c>
      <c r="G470" s="313" t="s">
        <v>231</v>
      </c>
      <c r="H470" s="314">
        <v>2</v>
      </c>
      <c r="I470" s="315"/>
      <c r="J470" s="316">
        <f>ROUND(I470*H470,2)</f>
        <v>0</v>
      </c>
      <c r="K470" s="317"/>
      <c r="L470" s="318"/>
      <c r="M470" s="319" t="s">
        <v>1</v>
      </c>
      <c r="N470" s="320" t="s">
        <v>44</v>
      </c>
      <c r="O470" s="100"/>
      <c r="P470" s="273">
        <f>O470*H470</f>
        <v>0</v>
      </c>
      <c r="Q470" s="273">
        <v>5.0000000000000002E-05</v>
      </c>
      <c r="R470" s="273">
        <f>Q470*H470</f>
        <v>0.00010000000000000001</v>
      </c>
      <c r="S470" s="273">
        <v>0</v>
      </c>
      <c r="T470" s="274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75" t="s">
        <v>492</v>
      </c>
      <c r="AT470" s="275" t="s">
        <v>292</v>
      </c>
      <c r="AU470" s="275" t="s">
        <v>91</v>
      </c>
      <c r="AY470" s="18" t="s">
        <v>191</v>
      </c>
      <c r="BE470" s="160">
        <f>IF(N470="základná",J470,0)</f>
        <v>0</v>
      </c>
      <c r="BF470" s="160">
        <f>IF(N470="znížená",J470,0)</f>
        <v>0</v>
      </c>
      <c r="BG470" s="160">
        <f>IF(N470="zákl. prenesená",J470,0)</f>
        <v>0</v>
      </c>
      <c r="BH470" s="160">
        <f>IF(N470="zníž. prenesená",J470,0)</f>
        <v>0</v>
      </c>
      <c r="BI470" s="160">
        <f>IF(N470="nulová",J470,0)</f>
        <v>0</v>
      </c>
      <c r="BJ470" s="18" t="s">
        <v>91</v>
      </c>
      <c r="BK470" s="160">
        <f>ROUND(I470*H470,2)</f>
        <v>0</v>
      </c>
      <c r="BL470" s="18" t="s">
        <v>492</v>
      </c>
      <c r="BM470" s="275" t="s">
        <v>1476</v>
      </c>
    </row>
    <row r="471" s="2" customFormat="1" ht="24.15" customHeight="1">
      <c r="A471" s="41"/>
      <c r="B471" s="42"/>
      <c r="C471" s="310" t="s">
        <v>1117</v>
      </c>
      <c r="D471" s="310" t="s">
        <v>292</v>
      </c>
      <c r="E471" s="311" t="s">
        <v>502</v>
      </c>
      <c r="F471" s="312" t="s">
        <v>503</v>
      </c>
      <c r="G471" s="313" t="s">
        <v>231</v>
      </c>
      <c r="H471" s="314">
        <v>2</v>
      </c>
      <c r="I471" s="315"/>
      <c r="J471" s="316">
        <f>ROUND(I471*H471,2)</f>
        <v>0</v>
      </c>
      <c r="K471" s="317"/>
      <c r="L471" s="318"/>
      <c r="M471" s="319" t="s">
        <v>1</v>
      </c>
      <c r="N471" s="320" t="s">
        <v>44</v>
      </c>
      <c r="O471" s="100"/>
      <c r="P471" s="273">
        <f>O471*H471</f>
        <v>0</v>
      </c>
      <c r="Q471" s="273">
        <v>4.0000000000000003E-05</v>
      </c>
      <c r="R471" s="273">
        <f>Q471*H471</f>
        <v>8.0000000000000007E-05</v>
      </c>
      <c r="S471" s="273">
        <v>0</v>
      </c>
      <c r="T471" s="274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75" t="s">
        <v>492</v>
      </c>
      <c r="AT471" s="275" t="s">
        <v>292</v>
      </c>
      <c r="AU471" s="275" t="s">
        <v>91</v>
      </c>
      <c r="AY471" s="18" t="s">
        <v>191</v>
      </c>
      <c r="BE471" s="160">
        <f>IF(N471="základná",J471,0)</f>
        <v>0</v>
      </c>
      <c r="BF471" s="160">
        <f>IF(N471="znížená",J471,0)</f>
        <v>0</v>
      </c>
      <c r="BG471" s="160">
        <f>IF(N471="zákl. prenesená",J471,0)</f>
        <v>0</v>
      </c>
      <c r="BH471" s="160">
        <f>IF(N471="zníž. prenesená",J471,0)</f>
        <v>0</v>
      </c>
      <c r="BI471" s="160">
        <f>IF(N471="nulová",J471,0)</f>
        <v>0</v>
      </c>
      <c r="BJ471" s="18" t="s">
        <v>91</v>
      </c>
      <c r="BK471" s="160">
        <f>ROUND(I471*H471,2)</f>
        <v>0</v>
      </c>
      <c r="BL471" s="18" t="s">
        <v>492</v>
      </c>
      <c r="BM471" s="275" t="s">
        <v>1477</v>
      </c>
    </row>
    <row r="472" s="2" customFormat="1" ht="16.5" customHeight="1">
      <c r="A472" s="41"/>
      <c r="B472" s="42"/>
      <c r="C472" s="310" t="s">
        <v>1121</v>
      </c>
      <c r="D472" s="310" t="s">
        <v>292</v>
      </c>
      <c r="E472" s="311" t="s">
        <v>506</v>
      </c>
      <c r="F472" s="312" t="s">
        <v>1172</v>
      </c>
      <c r="G472" s="313" t="s">
        <v>231</v>
      </c>
      <c r="H472" s="314">
        <v>2</v>
      </c>
      <c r="I472" s="315"/>
      <c r="J472" s="316">
        <f>ROUND(I472*H472,2)</f>
        <v>0</v>
      </c>
      <c r="K472" s="317"/>
      <c r="L472" s="318"/>
      <c r="M472" s="319" t="s">
        <v>1</v>
      </c>
      <c r="N472" s="320" t="s">
        <v>44</v>
      </c>
      <c r="O472" s="100"/>
      <c r="P472" s="273">
        <f>O472*H472</f>
        <v>0</v>
      </c>
      <c r="Q472" s="273">
        <v>2.0000000000000002E-05</v>
      </c>
      <c r="R472" s="273">
        <f>Q472*H472</f>
        <v>4.0000000000000003E-05</v>
      </c>
      <c r="S472" s="273">
        <v>0</v>
      </c>
      <c r="T472" s="274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75" t="s">
        <v>492</v>
      </c>
      <c r="AT472" s="275" t="s">
        <v>292</v>
      </c>
      <c r="AU472" s="275" t="s">
        <v>91</v>
      </c>
      <c r="AY472" s="18" t="s">
        <v>191</v>
      </c>
      <c r="BE472" s="160">
        <f>IF(N472="základná",J472,0)</f>
        <v>0</v>
      </c>
      <c r="BF472" s="160">
        <f>IF(N472="znížená",J472,0)</f>
        <v>0</v>
      </c>
      <c r="BG472" s="160">
        <f>IF(N472="zákl. prenesená",J472,0)</f>
        <v>0</v>
      </c>
      <c r="BH472" s="160">
        <f>IF(N472="zníž. prenesená",J472,0)</f>
        <v>0</v>
      </c>
      <c r="BI472" s="160">
        <f>IF(N472="nulová",J472,0)</f>
        <v>0</v>
      </c>
      <c r="BJ472" s="18" t="s">
        <v>91</v>
      </c>
      <c r="BK472" s="160">
        <f>ROUND(I472*H472,2)</f>
        <v>0</v>
      </c>
      <c r="BL472" s="18" t="s">
        <v>492</v>
      </c>
      <c r="BM472" s="275" t="s">
        <v>1478</v>
      </c>
    </row>
    <row r="473" s="2" customFormat="1" ht="21.75" customHeight="1">
      <c r="A473" s="41"/>
      <c r="B473" s="42"/>
      <c r="C473" s="263" t="s">
        <v>1125</v>
      </c>
      <c r="D473" s="263" t="s">
        <v>194</v>
      </c>
      <c r="E473" s="264" t="s">
        <v>510</v>
      </c>
      <c r="F473" s="265" t="s">
        <v>511</v>
      </c>
      <c r="G473" s="266" t="s">
        <v>231</v>
      </c>
      <c r="H473" s="267">
        <v>4</v>
      </c>
      <c r="I473" s="268"/>
      <c r="J473" s="269">
        <f>ROUND(I473*H473,2)</f>
        <v>0</v>
      </c>
      <c r="K473" s="270"/>
      <c r="L473" s="44"/>
      <c r="M473" s="271" t="s">
        <v>1</v>
      </c>
      <c r="N473" s="272" t="s">
        <v>44</v>
      </c>
      <c r="O473" s="100"/>
      <c r="P473" s="273">
        <f>O473*H473</f>
        <v>0</v>
      </c>
      <c r="Q473" s="273">
        <v>0</v>
      </c>
      <c r="R473" s="273">
        <f>Q473*H473</f>
        <v>0</v>
      </c>
      <c r="S473" s="273">
        <v>0</v>
      </c>
      <c r="T473" s="274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75" t="s">
        <v>198</v>
      </c>
      <c r="AT473" s="275" t="s">
        <v>194</v>
      </c>
      <c r="AU473" s="275" t="s">
        <v>91</v>
      </c>
      <c r="AY473" s="18" t="s">
        <v>191</v>
      </c>
      <c r="BE473" s="160">
        <f>IF(N473="základná",J473,0)</f>
        <v>0</v>
      </c>
      <c r="BF473" s="160">
        <f>IF(N473="znížená",J473,0)</f>
        <v>0</v>
      </c>
      <c r="BG473" s="160">
        <f>IF(N473="zákl. prenesená",J473,0)</f>
        <v>0</v>
      </c>
      <c r="BH473" s="160">
        <f>IF(N473="zníž. prenesená",J473,0)</f>
        <v>0</v>
      </c>
      <c r="BI473" s="160">
        <f>IF(N473="nulová",J473,0)</f>
        <v>0</v>
      </c>
      <c r="BJ473" s="18" t="s">
        <v>91</v>
      </c>
      <c r="BK473" s="160">
        <f>ROUND(I473*H473,2)</f>
        <v>0</v>
      </c>
      <c r="BL473" s="18" t="s">
        <v>198</v>
      </c>
      <c r="BM473" s="275" t="s">
        <v>1479</v>
      </c>
    </row>
    <row r="474" s="13" customFormat="1">
      <c r="A474" s="13"/>
      <c r="B474" s="276"/>
      <c r="C474" s="277"/>
      <c r="D474" s="278" t="s">
        <v>200</v>
      </c>
      <c r="E474" s="279" t="s">
        <v>1</v>
      </c>
      <c r="F474" s="280" t="s">
        <v>119</v>
      </c>
      <c r="G474" s="277"/>
      <c r="H474" s="281">
        <v>4</v>
      </c>
      <c r="I474" s="282"/>
      <c r="J474" s="277"/>
      <c r="K474" s="277"/>
      <c r="L474" s="283"/>
      <c r="M474" s="284"/>
      <c r="N474" s="285"/>
      <c r="O474" s="285"/>
      <c r="P474" s="285"/>
      <c r="Q474" s="285"/>
      <c r="R474" s="285"/>
      <c r="S474" s="285"/>
      <c r="T474" s="28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87" t="s">
        <v>200</v>
      </c>
      <c r="AU474" s="287" t="s">
        <v>91</v>
      </c>
      <c r="AV474" s="13" t="s">
        <v>91</v>
      </c>
      <c r="AW474" s="13" t="s">
        <v>33</v>
      </c>
      <c r="AX474" s="13" t="s">
        <v>85</v>
      </c>
      <c r="AY474" s="287" t="s">
        <v>191</v>
      </c>
    </row>
    <row r="475" s="2" customFormat="1" ht="24.15" customHeight="1">
      <c r="A475" s="41"/>
      <c r="B475" s="42"/>
      <c r="C475" s="263" t="s">
        <v>1129</v>
      </c>
      <c r="D475" s="263" t="s">
        <v>194</v>
      </c>
      <c r="E475" s="264" t="s">
        <v>514</v>
      </c>
      <c r="F475" s="265" t="s">
        <v>515</v>
      </c>
      <c r="G475" s="266" t="s">
        <v>516</v>
      </c>
      <c r="H475" s="267">
        <v>1</v>
      </c>
      <c r="I475" s="268"/>
      <c r="J475" s="269">
        <f>ROUND(I475*H475,2)</f>
        <v>0</v>
      </c>
      <c r="K475" s="270"/>
      <c r="L475" s="44"/>
      <c r="M475" s="271" t="s">
        <v>1</v>
      </c>
      <c r="N475" s="272" t="s">
        <v>44</v>
      </c>
      <c r="O475" s="100"/>
      <c r="P475" s="273">
        <f>O475*H475</f>
        <v>0</v>
      </c>
      <c r="Q475" s="273">
        <v>0</v>
      </c>
      <c r="R475" s="273">
        <f>Q475*H475</f>
        <v>0</v>
      </c>
      <c r="S475" s="273">
        <v>0</v>
      </c>
      <c r="T475" s="274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75" t="s">
        <v>198</v>
      </c>
      <c r="AT475" s="275" t="s">
        <v>194</v>
      </c>
      <c r="AU475" s="275" t="s">
        <v>91</v>
      </c>
      <c r="AY475" s="18" t="s">
        <v>191</v>
      </c>
      <c r="BE475" s="160">
        <f>IF(N475="základná",J475,0)</f>
        <v>0</v>
      </c>
      <c r="BF475" s="160">
        <f>IF(N475="znížená",J475,0)</f>
        <v>0</v>
      </c>
      <c r="BG475" s="160">
        <f>IF(N475="zákl. prenesená",J475,0)</f>
        <v>0</v>
      </c>
      <c r="BH475" s="160">
        <f>IF(N475="zníž. prenesená",J475,0)</f>
        <v>0</v>
      </c>
      <c r="BI475" s="160">
        <f>IF(N475="nulová",J475,0)</f>
        <v>0</v>
      </c>
      <c r="BJ475" s="18" t="s">
        <v>91</v>
      </c>
      <c r="BK475" s="160">
        <f>ROUND(I475*H475,2)</f>
        <v>0</v>
      </c>
      <c r="BL475" s="18" t="s">
        <v>198</v>
      </c>
      <c r="BM475" s="275" t="s">
        <v>1480</v>
      </c>
    </row>
    <row r="476" s="2" customFormat="1" ht="16.5" customHeight="1">
      <c r="A476" s="41"/>
      <c r="B476" s="42"/>
      <c r="C476" s="263" t="s">
        <v>1133</v>
      </c>
      <c r="D476" s="263" t="s">
        <v>194</v>
      </c>
      <c r="E476" s="264" t="s">
        <v>519</v>
      </c>
      <c r="F476" s="265" t="s">
        <v>520</v>
      </c>
      <c r="G476" s="266" t="s">
        <v>231</v>
      </c>
      <c r="H476" s="267">
        <v>2</v>
      </c>
      <c r="I476" s="268"/>
      <c r="J476" s="269">
        <f>ROUND(I476*H476,2)</f>
        <v>0</v>
      </c>
      <c r="K476" s="270"/>
      <c r="L476" s="44"/>
      <c r="M476" s="271" t="s">
        <v>1</v>
      </c>
      <c r="N476" s="272" t="s">
        <v>44</v>
      </c>
      <c r="O476" s="100"/>
      <c r="P476" s="273">
        <f>O476*H476</f>
        <v>0</v>
      </c>
      <c r="Q476" s="273">
        <v>0</v>
      </c>
      <c r="R476" s="273">
        <f>Q476*H476</f>
        <v>0</v>
      </c>
      <c r="S476" s="273">
        <v>0.00014999999999999999</v>
      </c>
      <c r="T476" s="274">
        <f>S476*H476</f>
        <v>0.00029999999999999997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75" t="s">
        <v>198</v>
      </c>
      <c r="AT476" s="275" t="s">
        <v>194</v>
      </c>
      <c r="AU476" s="275" t="s">
        <v>91</v>
      </c>
      <c r="AY476" s="18" t="s">
        <v>191</v>
      </c>
      <c r="BE476" s="160">
        <f>IF(N476="základná",J476,0)</f>
        <v>0</v>
      </c>
      <c r="BF476" s="160">
        <f>IF(N476="znížená",J476,0)</f>
        <v>0</v>
      </c>
      <c r="BG476" s="160">
        <f>IF(N476="zákl. prenesená",J476,0)</f>
        <v>0</v>
      </c>
      <c r="BH476" s="160">
        <f>IF(N476="zníž. prenesená",J476,0)</f>
        <v>0</v>
      </c>
      <c r="BI476" s="160">
        <f>IF(N476="nulová",J476,0)</f>
        <v>0</v>
      </c>
      <c r="BJ476" s="18" t="s">
        <v>91</v>
      </c>
      <c r="BK476" s="160">
        <f>ROUND(I476*H476,2)</f>
        <v>0</v>
      </c>
      <c r="BL476" s="18" t="s">
        <v>198</v>
      </c>
      <c r="BM476" s="275" t="s">
        <v>1481</v>
      </c>
    </row>
    <row r="477" s="2" customFormat="1" ht="24.15" customHeight="1">
      <c r="A477" s="41"/>
      <c r="B477" s="42"/>
      <c r="C477" s="263" t="s">
        <v>1137</v>
      </c>
      <c r="D477" s="263" t="s">
        <v>194</v>
      </c>
      <c r="E477" s="264" t="s">
        <v>1482</v>
      </c>
      <c r="F477" s="265" t="s">
        <v>1483</v>
      </c>
      <c r="G477" s="266" t="s">
        <v>231</v>
      </c>
      <c r="H477" s="267">
        <v>4</v>
      </c>
      <c r="I477" s="268"/>
      <c r="J477" s="269">
        <f>ROUND(I477*H477,2)</f>
        <v>0</v>
      </c>
      <c r="K477" s="270"/>
      <c r="L477" s="44"/>
      <c r="M477" s="271" t="s">
        <v>1</v>
      </c>
      <c r="N477" s="272" t="s">
        <v>44</v>
      </c>
      <c r="O477" s="100"/>
      <c r="P477" s="273">
        <f>O477*H477</f>
        <v>0</v>
      </c>
      <c r="Q477" s="273">
        <v>0</v>
      </c>
      <c r="R477" s="273">
        <f>Q477*H477</f>
        <v>0</v>
      </c>
      <c r="S477" s="273">
        <v>0</v>
      </c>
      <c r="T477" s="274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75" t="s">
        <v>198</v>
      </c>
      <c r="AT477" s="275" t="s">
        <v>194</v>
      </c>
      <c r="AU477" s="275" t="s">
        <v>91</v>
      </c>
      <c r="AY477" s="18" t="s">
        <v>191</v>
      </c>
      <c r="BE477" s="160">
        <f>IF(N477="základná",J477,0)</f>
        <v>0</v>
      </c>
      <c r="BF477" s="160">
        <f>IF(N477="znížená",J477,0)</f>
        <v>0</v>
      </c>
      <c r="BG477" s="160">
        <f>IF(N477="zákl. prenesená",J477,0)</f>
        <v>0</v>
      </c>
      <c r="BH477" s="160">
        <f>IF(N477="zníž. prenesená",J477,0)</f>
        <v>0</v>
      </c>
      <c r="BI477" s="160">
        <f>IF(N477="nulová",J477,0)</f>
        <v>0</v>
      </c>
      <c r="BJ477" s="18" t="s">
        <v>91</v>
      </c>
      <c r="BK477" s="160">
        <f>ROUND(I477*H477,2)</f>
        <v>0</v>
      </c>
      <c r="BL477" s="18" t="s">
        <v>198</v>
      </c>
      <c r="BM477" s="275" t="s">
        <v>1484</v>
      </c>
    </row>
    <row r="478" s="13" customFormat="1">
      <c r="A478" s="13"/>
      <c r="B478" s="276"/>
      <c r="C478" s="277"/>
      <c r="D478" s="278" t="s">
        <v>200</v>
      </c>
      <c r="E478" s="279" t="s">
        <v>1</v>
      </c>
      <c r="F478" s="280" t="s">
        <v>1485</v>
      </c>
      <c r="G478" s="277"/>
      <c r="H478" s="281">
        <v>1</v>
      </c>
      <c r="I478" s="282"/>
      <c r="J478" s="277"/>
      <c r="K478" s="277"/>
      <c r="L478" s="283"/>
      <c r="M478" s="284"/>
      <c r="N478" s="285"/>
      <c r="O478" s="285"/>
      <c r="P478" s="285"/>
      <c r="Q478" s="285"/>
      <c r="R478" s="285"/>
      <c r="S478" s="285"/>
      <c r="T478" s="28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87" t="s">
        <v>200</v>
      </c>
      <c r="AU478" s="287" t="s">
        <v>91</v>
      </c>
      <c r="AV478" s="13" t="s">
        <v>91</v>
      </c>
      <c r="AW478" s="13" t="s">
        <v>33</v>
      </c>
      <c r="AX478" s="13" t="s">
        <v>78</v>
      </c>
      <c r="AY478" s="287" t="s">
        <v>191</v>
      </c>
    </row>
    <row r="479" s="13" customFormat="1">
      <c r="A479" s="13"/>
      <c r="B479" s="276"/>
      <c r="C479" s="277"/>
      <c r="D479" s="278" t="s">
        <v>200</v>
      </c>
      <c r="E479" s="279" t="s">
        <v>1</v>
      </c>
      <c r="F479" s="280" t="s">
        <v>1486</v>
      </c>
      <c r="G479" s="277"/>
      <c r="H479" s="281">
        <v>3</v>
      </c>
      <c r="I479" s="282"/>
      <c r="J479" s="277"/>
      <c r="K479" s="277"/>
      <c r="L479" s="283"/>
      <c r="M479" s="284"/>
      <c r="N479" s="285"/>
      <c r="O479" s="285"/>
      <c r="P479" s="285"/>
      <c r="Q479" s="285"/>
      <c r="R479" s="285"/>
      <c r="S479" s="285"/>
      <c r="T479" s="28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87" t="s">
        <v>200</v>
      </c>
      <c r="AU479" s="287" t="s">
        <v>91</v>
      </c>
      <c r="AV479" s="13" t="s">
        <v>91</v>
      </c>
      <c r="AW479" s="13" t="s">
        <v>33</v>
      </c>
      <c r="AX479" s="13" t="s">
        <v>78</v>
      </c>
      <c r="AY479" s="287" t="s">
        <v>191</v>
      </c>
    </row>
    <row r="480" s="14" customFormat="1">
      <c r="A480" s="14"/>
      <c r="B480" s="288"/>
      <c r="C480" s="289"/>
      <c r="D480" s="278" t="s">
        <v>200</v>
      </c>
      <c r="E480" s="290" t="s">
        <v>1</v>
      </c>
      <c r="F480" s="291" t="s">
        <v>204</v>
      </c>
      <c r="G480" s="289"/>
      <c r="H480" s="292">
        <v>4</v>
      </c>
      <c r="I480" s="293"/>
      <c r="J480" s="289"/>
      <c r="K480" s="289"/>
      <c r="L480" s="294"/>
      <c r="M480" s="295"/>
      <c r="N480" s="296"/>
      <c r="O480" s="296"/>
      <c r="P480" s="296"/>
      <c r="Q480" s="296"/>
      <c r="R480" s="296"/>
      <c r="S480" s="296"/>
      <c r="T480" s="29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98" t="s">
        <v>200</v>
      </c>
      <c r="AU480" s="298" t="s">
        <v>91</v>
      </c>
      <c r="AV480" s="14" t="s">
        <v>121</v>
      </c>
      <c r="AW480" s="14" t="s">
        <v>33</v>
      </c>
      <c r="AX480" s="14" t="s">
        <v>85</v>
      </c>
      <c r="AY480" s="298" t="s">
        <v>191</v>
      </c>
    </row>
    <row r="481" s="12" customFormat="1" ht="22.8" customHeight="1">
      <c r="A481" s="12"/>
      <c r="B481" s="248"/>
      <c r="C481" s="249"/>
      <c r="D481" s="250" t="s">
        <v>77</v>
      </c>
      <c r="E481" s="261" t="s">
        <v>1213</v>
      </c>
      <c r="F481" s="261" t="s">
        <v>1214</v>
      </c>
      <c r="G481" s="249"/>
      <c r="H481" s="249"/>
      <c r="I481" s="252"/>
      <c r="J481" s="262">
        <f>BK481</f>
        <v>0</v>
      </c>
      <c r="K481" s="249"/>
      <c r="L481" s="253"/>
      <c r="M481" s="254"/>
      <c r="N481" s="255"/>
      <c r="O481" s="255"/>
      <c r="P481" s="256">
        <f>SUM(P482:P484)</f>
        <v>0</v>
      </c>
      <c r="Q481" s="255"/>
      <c r="R481" s="256">
        <f>SUM(R482:R484)</f>
        <v>0</v>
      </c>
      <c r="S481" s="255"/>
      <c r="T481" s="257">
        <f>SUM(T482:T484)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58" t="s">
        <v>209</v>
      </c>
      <c r="AT481" s="259" t="s">
        <v>77</v>
      </c>
      <c r="AU481" s="259" t="s">
        <v>85</v>
      </c>
      <c r="AY481" s="258" t="s">
        <v>191</v>
      </c>
      <c r="BK481" s="260">
        <f>SUM(BK482:BK484)</f>
        <v>0</v>
      </c>
    </row>
    <row r="482" s="2" customFormat="1" ht="24.15" customHeight="1">
      <c r="A482" s="41"/>
      <c r="B482" s="42"/>
      <c r="C482" s="263" t="s">
        <v>1141</v>
      </c>
      <c r="D482" s="263" t="s">
        <v>194</v>
      </c>
      <c r="E482" s="264" t="s">
        <v>1216</v>
      </c>
      <c r="F482" s="265" t="s">
        <v>1217</v>
      </c>
      <c r="G482" s="266" t="s">
        <v>393</v>
      </c>
      <c r="H482" s="267">
        <v>50</v>
      </c>
      <c r="I482" s="268"/>
      <c r="J482" s="269">
        <f>ROUND(I482*H482,2)</f>
        <v>0</v>
      </c>
      <c r="K482" s="270"/>
      <c r="L482" s="44"/>
      <c r="M482" s="271" t="s">
        <v>1</v>
      </c>
      <c r="N482" s="272" t="s">
        <v>44</v>
      </c>
      <c r="O482" s="100"/>
      <c r="P482" s="273">
        <f>O482*H482</f>
        <v>0</v>
      </c>
      <c r="Q482" s="273">
        <v>0</v>
      </c>
      <c r="R482" s="273">
        <f>Q482*H482</f>
        <v>0</v>
      </c>
      <c r="S482" s="273">
        <v>0</v>
      </c>
      <c r="T482" s="274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75" t="s">
        <v>198</v>
      </c>
      <c r="AT482" s="275" t="s">
        <v>194</v>
      </c>
      <c r="AU482" s="275" t="s">
        <v>91</v>
      </c>
      <c r="AY482" s="18" t="s">
        <v>191</v>
      </c>
      <c r="BE482" s="160">
        <f>IF(N482="základná",J482,0)</f>
        <v>0</v>
      </c>
      <c r="BF482" s="160">
        <f>IF(N482="znížená",J482,0)</f>
        <v>0</v>
      </c>
      <c r="BG482" s="160">
        <f>IF(N482="zákl. prenesená",J482,0)</f>
        <v>0</v>
      </c>
      <c r="BH482" s="160">
        <f>IF(N482="zníž. prenesená",J482,0)</f>
        <v>0</v>
      </c>
      <c r="BI482" s="160">
        <f>IF(N482="nulová",J482,0)</f>
        <v>0</v>
      </c>
      <c r="BJ482" s="18" t="s">
        <v>91</v>
      </c>
      <c r="BK482" s="160">
        <f>ROUND(I482*H482,2)</f>
        <v>0</v>
      </c>
      <c r="BL482" s="18" t="s">
        <v>198</v>
      </c>
      <c r="BM482" s="275" t="s">
        <v>1487</v>
      </c>
    </row>
    <row r="483" s="13" customFormat="1">
      <c r="A483" s="13"/>
      <c r="B483" s="276"/>
      <c r="C483" s="277"/>
      <c r="D483" s="278" t="s">
        <v>200</v>
      </c>
      <c r="E483" s="279" t="s">
        <v>1</v>
      </c>
      <c r="F483" s="280" t="s">
        <v>1488</v>
      </c>
      <c r="G483" s="277"/>
      <c r="H483" s="281">
        <v>50</v>
      </c>
      <c r="I483" s="282"/>
      <c r="J483" s="277"/>
      <c r="K483" s="277"/>
      <c r="L483" s="283"/>
      <c r="M483" s="284"/>
      <c r="N483" s="285"/>
      <c r="O483" s="285"/>
      <c r="P483" s="285"/>
      <c r="Q483" s="285"/>
      <c r="R483" s="285"/>
      <c r="S483" s="285"/>
      <c r="T483" s="28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87" t="s">
        <v>200</v>
      </c>
      <c r="AU483" s="287" t="s">
        <v>91</v>
      </c>
      <c r="AV483" s="13" t="s">
        <v>91</v>
      </c>
      <c r="AW483" s="13" t="s">
        <v>33</v>
      </c>
      <c r="AX483" s="13" t="s">
        <v>78</v>
      </c>
      <c r="AY483" s="287" t="s">
        <v>191</v>
      </c>
    </row>
    <row r="484" s="14" customFormat="1">
      <c r="A484" s="14"/>
      <c r="B484" s="288"/>
      <c r="C484" s="289"/>
      <c r="D484" s="278" t="s">
        <v>200</v>
      </c>
      <c r="E484" s="290" t="s">
        <v>1</v>
      </c>
      <c r="F484" s="291" t="s">
        <v>204</v>
      </c>
      <c r="G484" s="289"/>
      <c r="H484" s="292">
        <v>50</v>
      </c>
      <c r="I484" s="293"/>
      <c r="J484" s="289"/>
      <c r="K484" s="289"/>
      <c r="L484" s="294"/>
      <c r="M484" s="295"/>
      <c r="N484" s="296"/>
      <c r="O484" s="296"/>
      <c r="P484" s="296"/>
      <c r="Q484" s="296"/>
      <c r="R484" s="296"/>
      <c r="S484" s="296"/>
      <c r="T484" s="29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98" t="s">
        <v>200</v>
      </c>
      <c r="AU484" s="298" t="s">
        <v>91</v>
      </c>
      <c r="AV484" s="14" t="s">
        <v>121</v>
      </c>
      <c r="AW484" s="14" t="s">
        <v>33</v>
      </c>
      <c r="AX484" s="14" t="s">
        <v>85</v>
      </c>
      <c r="AY484" s="298" t="s">
        <v>191</v>
      </c>
    </row>
    <row r="485" s="12" customFormat="1" ht="25.92" customHeight="1">
      <c r="A485" s="12"/>
      <c r="B485" s="248"/>
      <c r="C485" s="249"/>
      <c r="D485" s="250" t="s">
        <v>77</v>
      </c>
      <c r="E485" s="251" t="s">
        <v>526</v>
      </c>
      <c r="F485" s="251" t="s">
        <v>527</v>
      </c>
      <c r="G485" s="249"/>
      <c r="H485" s="249"/>
      <c r="I485" s="252"/>
      <c r="J485" s="227">
        <f>BK485</f>
        <v>0</v>
      </c>
      <c r="K485" s="249"/>
      <c r="L485" s="253"/>
      <c r="M485" s="254"/>
      <c r="N485" s="255"/>
      <c r="O485" s="255"/>
      <c r="P485" s="256">
        <f>P486</f>
        <v>0</v>
      </c>
      <c r="Q485" s="255"/>
      <c r="R485" s="256">
        <f>R486</f>
        <v>0</v>
      </c>
      <c r="S485" s="255"/>
      <c r="T485" s="257">
        <f>T486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58" t="s">
        <v>121</v>
      </c>
      <c r="AT485" s="259" t="s">
        <v>77</v>
      </c>
      <c r="AU485" s="259" t="s">
        <v>78</v>
      </c>
      <c r="AY485" s="258" t="s">
        <v>191</v>
      </c>
      <c r="BK485" s="260">
        <f>BK486</f>
        <v>0</v>
      </c>
    </row>
    <row r="486" s="2" customFormat="1" ht="44.25" customHeight="1">
      <c r="A486" s="41"/>
      <c r="B486" s="42"/>
      <c r="C486" s="263" t="s">
        <v>1145</v>
      </c>
      <c r="D486" s="263" t="s">
        <v>194</v>
      </c>
      <c r="E486" s="264" t="s">
        <v>529</v>
      </c>
      <c r="F486" s="265" t="s">
        <v>530</v>
      </c>
      <c r="G486" s="266" t="s">
        <v>531</v>
      </c>
      <c r="H486" s="267">
        <v>10</v>
      </c>
      <c r="I486" s="268"/>
      <c r="J486" s="269">
        <f>ROUND(I486*H486,2)</f>
        <v>0</v>
      </c>
      <c r="K486" s="270"/>
      <c r="L486" s="44"/>
      <c r="M486" s="271" t="s">
        <v>1</v>
      </c>
      <c r="N486" s="272" t="s">
        <v>44</v>
      </c>
      <c r="O486" s="100"/>
      <c r="P486" s="273">
        <f>O486*H486</f>
        <v>0</v>
      </c>
      <c r="Q486" s="273">
        <v>0</v>
      </c>
      <c r="R486" s="273">
        <f>Q486*H486</f>
        <v>0</v>
      </c>
      <c r="S486" s="273">
        <v>0</v>
      </c>
      <c r="T486" s="274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75" t="s">
        <v>532</v>
      </c>
      <c r="AT486" s="275" t="s">
        <v>194</v>
      </c>
      <c r="AU486" s="275" t="s">
        <v>85</v>
      </c>
      <c r="AY486" s="18" t="s">
        <v>191</v>
      </c>
      <c r="BE486" s="160">
        <f>IF(N486="základná",J486,0)</f>
        <v>0</v>
      </c>
      <c r="BF486" s="160">
        <f>IF(N486="znížená",J486,0)</f>
        <v>0</v>
      </c>
      <c r="BG486" s="160">
        <f>IF(N486="zákl. prenesená",J486,0)</f>
        <v>0</v>
      </c>
      <c r="BH486" s="160">
        <f>IF(N486="zníž. prenesená",J486,0)</f>
        <v>0</v>
      </c>
      <c r="BI486" s="160">
        <f>IF(N486="nulová",J486,0)</f>
        <v>0</v>
      </c>
      <c r="BJ486" s="18" t="s">
        <v>91</v>
      </c>
      <c r="BK486" s="160">
        <f>ROUND(I486*H486,2)</f>
        <v>0</v>
      </c>
      <c r="BL486" s="18" t="s">
        <v>532</v>
      </c>
      <c r="BM486" s="275" t="s">
        <v>1489</v>
      </c>
    </row>
    <row r="487" s="12" customFormat="1" ht="25.92" customHeight="1">
      <c r="A487" s="12"/>
      <c r="B487" s="248"/>
      <c r="C487" s="249"/>
      <c r="D487" s="250" t="s">
        <v>77</v>
      </c>
      <c r="E487" s="251" t="s">
        <v>170</v>
      </c>
      <c r="F487" s="251" t="s">
        <v>534</v>
      </c>
      <c r="G487" s="249"/>
      <c r="H487" s="249"/>
      <c r="I487" s="252"/>
      <c r="J487" s="227">
        <f>BK487</f>
        <v>0</v>
      </c>
      <c r="K487" s="249"/>
      <c r="L487" s="253"/>
      <c r="M487" s="254"/>
      <c r="N487" s="255"/>
      <c r="O487" s="255"/>
      <c r="P487" s="256">
        <f>SUM(P488:P492)</f>
        <v>0</v>
      </c>
      <c r="Q487" s="255"/>
      <c r="R487" s="256">
        <f>SUM(R488:R492)</f>
        <v>0</v>
      </c>
      <c r="S487" s="255"/>
      <c r="T487" s="257">
        <f>SUM(T488:T492)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58" t="s">
        <v>221</v>
      </c>
      <c r="AT487" s="259" t="s">
        <v>77</v>
      </c>
      <c r="AU487" s="259" t="s">
        <v>78</v>
      </c>
      <c r="AY487" s="258" t="s">
        <v>191</v>
      </c>
      <c r="BK487" s="260">
        <f>SUM(BK488:BK492)</f>
        <v>0</v>
      </c>
    </row>
    <row r="488" s="2" customFormat="1" ht="55.5" customHeight="1">
      <c r="A488" s="41"/>
      <c r="B488" s="42"/>
      <c r="C488" s="263" t="s">
        <v>1149</v>
      </c>
      <c r="D488" s="263" t="s">
        <v>194</v>
      </c>
      <c r="E488" s="264" t="s">
        <v>536</v>
      </c>
      <c r="F488" s="265" t="s">
        <v>537</v>
      </c>
      <c r="G488" s="266" t="s">
        <v>538</v>
      </c>
      <c r="H488" s="267">
        <v>1</v>
      </c>
      <c r="I488" s="268"/>
      <c r="J488" s="269">
        <f>ROUND(I488*H488,2)</f>
        <v>0</v>
      </c>
      <c r="K488" s="270"/>
      <c r="L488" s="44"/>
      <c r="M488" s="271" t="s">
        <v>1</v>
      </c>
      <c r="N488" s="272" t="s">
        <v>44</v>
      </c>
      <c r="O488" s="100"/>
      <c r="P488" s="273">
        <f>O488*H488</f>
        <v>0</v>
      </c>
      <c r="Q488" s="273">
        <v>0</v>
      </c>
      <c r="R488" s="273">
        <f>Q488*H488</f>
        <v>0</v>
      </c>
      <c r="S488" s="273">
        <v>0</v>
      </c>
      <c r="T488" s="274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75" t="s">
        <v>539</v>
      </c>
      <c r="AT488" s="275" t="s">
        <v>194</v>
      </c>
      <c r="AU488" s="275" t="s">
        <v>85</v>
      </c>
      <c r="AY488" s="18" t="s">
        <v>191</v>
      </c>
      <c r="BE488" s="160">
        <f>IF(N488="základná",J488,0)</f>
        <v>0</v>
      </c>
      <c r="BF488" s="160">
        <f>IF(N488="znížená",J488,0)</f>
        <v>0</v>
      </c>
      <c r="BG488" s="160">
        <f>IF(N488="zákl. prenesená",J488,0)</f>
        <v>0</v>
      </c>
      <c r="BH488" s="160">
        <f>IF(N488="zníž. prenesená",J488,0)</f>
        <v>0</v>
      </c>
      <c r="BI488" s="160">
        <f>IF(N488="nulová",J488,0)</f>
        <v>0</v>
      </c>
      <c r="BJ488" s="18" t="s">
        <v>91</v>
      </c>
      <c r="BK488" s="160">
        <f>ROUND(I488*H488,2)</f>
        <v>0</v>
      </c>
      <c r="BL488" s="18" t="s">
        <v>539</v>
      </c>
      <c r="BM488" s="275" t="s">
        <v>1490</v>
      </c>
    </row>
    <row r="489" s="2" customFormat="1" ht="44.25" customHeight="1">
      <c r="A489" s="41"/>
      <c r="B489" s="42"/>
      <c r="C489" s="263" t="s">
        <v>1153</v>
      </c>
      <c r="D489" s="263" t="s">
        <v>194</v>
      </c>
      <c r="E489" s="264" t="s">
        <v>542</v>
      </c>
      <c r="F489" s="265" t="s">
        <v>543</v>
      </c>
      <c r="G489" s="266" t="s">
        <v>197</v>
      </c>
      <c r="H489" s="267">
        <v>10.983000000000001</v>
      </c>
      <c r="I489" s="268"/>
      <c r="J489" s="269">
        <f>ROUND(I489*H489,2)</f>
        <v>0</v>
      </c>
      <c r="K489" s="270"/>
      <c r="L489" s="44"/>
      <c r="M489" s="271" t="s">
        <v>1</v>
      </c>
      <c r="N489" s="272" t="s">
        <v>44</v>
      </c>
      <c r="O489" s="100"/>
      <c r="P489" s="273">
        <f>O489*H489</f>
        <v>0</v>
      </c>
      <c r="Q489" s="273">
        <v>0</v>
      </c>
      <c r="R489" s="273">
        <f>Q489*H489</f>
        <v>0</v>
      </c>
      <c r="S489" s="273">
        <v>0</v>
      </c>
      <c r="T489" s="274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75" t="s">
        <v>539</v>
      </c>
      <c r="AT489" s="275" t="s">
        <v>194</v>
      </c>
      <c r="AU489" s="275" t="s">
        <v>85</v>
      </c>
      <c r="AY489" s="18" t="s">
        <v>191</v>
      </c>
      <c r="BE489" s="160">
        <f>IF(N489="základná",J489,0)</f>
        <v>0</v>
      </c>
      <c r="BF489" s="160">
        <f>IF(N489="znížená",J489,0)</f>
        <v>0</v>
      </c>
      <c r="BG489" s="160">
        <f>IF(N489="zákl. prenesená",J489,0)</f>
        <v>0</v>
      </c>
      <c r="BH489" s="160">
        <f>IF(N489="zníž. prenesená",J489,0)</f>
        <v>0</v>
      </c>
      <c r="BI489" s="160">
        <f>IF(N489="nulová",J489,0)</f>
        <v>0</v>
      </c>
      <c r="BJ489" s="18" t="s">
        <v>91</v>
      </c>
      <c r="BK489" s="160">
        <f>ROUND(I489*H489,2)</f>
        <v>0</v>
      </c>
      <c r="BL489" s="18" t="s">
        <v>539</v>
      </c>
      <c r="BM489" s="275" t="s">
        <v>1491</v>
      </c>
    </row>
    <row r="490" s="13" customFormat="1">
      <c r="A490" s="13"/>
      <c r="B490" s="276"/>
      <c r="C490" s="277"/>
      <c r="D490" s="278" t="s">
        <v>200</v>
      </c>
      <c r="E490" s="279" t="s">
        <v>1</v>
      </c>
      <c r="F490" s="280" t="s">
        <v>639</v>
      </c>
      <c r="G490" s="277"/>
      <c r="H490" s="281">
        <v>10.983000000000001</v>
      </c>
      <c r="I490" s="282"/>
      <c r="J490" s="277"/>
      <c r="K490" s="277"/>
      <c r="L490" s="283"/>
      <c r="M490" s="284"/>
      <c r="N490" s="285"/>
      <c r="O490" s="285"/>
      <c r="P490" s="285"/>
      <c r="Q490" s="285"/>
      <c r="R490" s="285"/>
      <c r="S490" s="285"/>
      <c r="T490" s="28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7" t="s">
        <v>200</v>
      </c>
      <c r="AU490" s="287" t="s">
        <v>85</v>
      </c>
      <c r="AV490" s="13" t="s">
        <v>91</v>
      </c>
      <c r="AW490" s="13" t="s">
        <v>33</v>
      </c>
      <c r="AX490" s="13" t="s">
        <v>78</v>
      </c>
      <c r="AY490" s="287" t="s">
        <v>191</v>
      </c>
    </row>
    <row r="491" s="14" customFormat="1">
      <c r="A491" s="14"/>
      <c r="B491" s="288"/>
      <c r="C491" s="289"/>
      <c r="D491" s="278" t="s">
        <v>200</v>
      </c>
      <c r="E491" s="290" t="s">
        <v>1</v>
      </c>
      <c r="F491" s="291" t="s">
        <v>204</v>
      </c>
      <c r="G491" s="289"/>
      <c r="H491" s="292">
        <v>10.983000000000001</v>
      </c>
      <c r="I491" s="293"/>
      <c r="J491" s="289"/>
      <c r="K491" s="289"/>
      <c r="L491" s="294"/>
      <c r="M491" s="295"/>
      <c r="N491" s="296"/>
      <c r="O491" s="296"/>
      <c r="P491" s="296"/>
      <c r="Q491" s="296"/>
      <c r="R491" s="296"/>
      <c r="S491" s="296"/>
      <c r="T491" s="29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8" t="s">
        <v>200</v>
      </c>
      <c r="AU491" s="298" t="s">
        <v>85</v>
      </c>
      <c r="AV491" s="14" t="s">
        <v>121</v>
      </c>
      <c r="AW491" s="14" t="s">
        <v>33</v>
      </c>
      <c r="AX491" s="14" t="s">
        <v>85</v>
      </c>
      <c r="AY491" s="298" t="s">
        <v>191</v>
      </c>
    </row>
    <row r="492" s="2" customFormat="1" ht="24.15" customHeight="1">
      <c r="A492" s="41"/>
      <c r="B492" s="42"/>
      <c r="C492" s="263" t="s">
        <v>1157</v>
      </c>
      <c r="D492" s="263" t="s">
        <v>194</v>
      </c>
      <c r="E492" s="264" t="s">
        <v>547</v>
      </c>
      <c r="F492" s="265" t="s">
        <v>548</v>
      </c>
      <c r="G492" s="266" t="s">
        <v>538</v>
      </c>
      <c r="H492" s="267">
        <v>1</v>
      </c>
      <c r="I492" s="268"/>
      <c r="J492" s="269">
        <f>ROUND(I492*H492,2)</f>
        <v>0</v>
      </c>
      <c r="K492" s="270"/>
      <c r="L492" s="44"/>
      <c r="M492" s="271" t="s">
        <v>1</v>
      </c>
      <c r="N492" s="272" t="s">
        <v>44</v>
      </c>
      <c r="O492" s="100"/>
      <c r="P492" s="273">
        <f>O492*H492</f>
        <v>0</v>
      </c>
      <c r="Q492" s="273">
        <v>0</v>
      </c>
      <c r="R492" s="273">
        <f>Q492*H492</f>
        <v>0</v>
      </c>
      <c r="S492" s="273">
        <v>0</v>
      </c>
      <c r="T492" s="274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75" t="s">
        <v>539</v>
      </c>
      <c r="AT492" s="275" t="s">
        <v>194</v>
      </c>
      <c r="AU492" s="275" t="s">
        <v>85</v>
      </c>
      <c r="AY492" s="18" t="s">
        <v>191</v>
      </c>
      <c r="BE492" s="160">
        <f>IF(N492="základná",J492,0)</f>
        <v>0</v>
      </c>
      <c r="BF492" s="160">
        <f>IF(N492="znížená",J492,0)</f>
        <v>0</v>
      </c>
      <c r="BG492" s="160">
        <f>IF(N492="zákl. prenesená",J492,0)</f>
        <v>0</v>
      </c>
      <c r="BH492" s="160">
        <f>IF(N492="zníž. prenesená",J492,0)</f>
        <v>0</v>
      </c>
      <c r="BI492" s="160">
        <f>IF(N492="nulová",J492,0)</f>
        <v>0</v>
      </c>
      <c r="BJ492" s="18" t="s">
        <v>91</v>
      </c>
      <c r="BK492" s="160">
        <f>ROUND(I492*H492,2)</f>
        <v>0</v>
      </c>
      <c r="BL492" s="18" t="s">
        <v>539</v>
      </c>
      <c r="BM492" s="275" t="s">
        <v>1492</v>
      </c>
    </row>
    <row r="493" s="12" customFormat="1" ht="25.92" customHeight="1">
      <c r="A493" s="12"/>
      <c r="B493" s="248"/>
      <c r="C493" s="249"/>
      <c r="D493" s="250" t="s">
        <v>77</v>
      </c>
      <c r="E493" s="251" t="s">
        <v>550</v>
      </c>
      <c r="F493" s="251" t="s">
        <v>551</v>
      </c>
      <c r="G493" s="249"/>
      <c r="H493" s="249"/>
      <c r="I493" s="252"/>
      <c r="J493" s="227">
        <f>BK493</f>
        <v>0</v>
      </c>
      <c r="K493" s="249"/>
      <c r="L493" s="253"/>
      <c r="M493" s="254"/>
      <c r="N493" s="255"/>
      <c r="O493" s="255"/>
      <c r="P493" s="256">
        <f>SUM(P494:P496)</f>
        <v>0</v>
      </c>
      <c r="Q493" s="255"/>
      <c r="R493" s="256">
        <f>SUM(R494:R496)</f>
        <v>0</v>
      </c>
      <c r="S493" s="255"/>
      <c r="T493" s="257">
        <f>SUM(T494:T496)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58" t="s">
        <v>85</v>
      </c>
      <c r="AT493" s="259" t="s">
        <v>77</v>
      </c>
      <c r="AU493" s="259" t="s">
        <v>78</v>
      </c>
      <c r="AY493" s="258" t="s">
        <v>191</v>
      </c>
      <c r="BK493" s="260">
        <f>SUM(BK494:BK496)</f>
        <v>0</v>
      </c>
    </row>
    <row r="494" s="2" customFormat="1" ht="55.5" customHeight="1">
      <c r="A494" s="41"/>
      <c r="B494" s="42"/>
      <c r="C494" s="263" t="s">
        <v>1161</v>
      </c>
      <c r="D494" s="263" t="s">
        <v>194</v>
      </c>
      <c r="E494" s="264" t="s">
        <v>553</v>
      </c>
      <c r="F494" s="265" t="s">
        <v>554</v>
      </c>
      <c r="G494" s="266" t="s">
        <v>1</v>
      </c>
      <c r="H494" s="267">
        <v>0</v>
      </c>
      <c r="I494" s="268"/>
      <c r="J494" s="269">
        <f>ROUND(I494*H494,2)</f>
        <v>0</v>
      </c>
      <c r="K494" s="270"/>
      <c r="L494" s="44"/>
      <c r="M494" s="271" t="s">
        <v>1</v>
      </c>
      <c r="N494" s="272" t="s">
        <v>44</v>
      </c>
      <c r="O494" s="100"/>
      <c r="P494" s="273">
        <f>O494*H494</f>
        <v>0</v>
      </c>
      <c r="Q494" s="273">
        <v>0</v>
      </c>
      <c r="R494" s="273">
        <f>Q494*H494</f>
        <v>0</v>
      </c>
      <c r="S494" s="273">
        <v>0</v>
      </c>
      <c r="T494" s="274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75" t="s">
        <v>532</v>
      </c>
      <c r="AT494" s="275" t="s">
        <v>194</v>
      </c>
      <c r="AU494" s="275" t="s">
        <v>85</v>
      </c>
      <c r="AY494" s="18" t="s">
        <v>191</v>
      </c>
      <c r="BE494" s="160">
        <f>IF(N494="základná",J494,0)</f>
        <v>0</v>
      </c>
      <c r="BF494" s="160">
        <f>IF(N494="znížená",J494,0)</f>
        <v>0</v>
      </c>
      <c r="BG494" s="160">
        <f>IF(N494="zákl. prenesená",J494,0)</f>
        <v>0</v>
      </c>
      <c r="BH494" s="160">
        <f>IF(N494="zníž. prenesená",J494,0)</f>
        <v>0</v>
      </c>
      <c r="BI494" s="160">
        <f>IF(N494="nulová",J494,0)</f>
        <v>0</v>
      </c>
      <c r="BJ494" s="18" t="s">
        <v>91</v>
      </c>
      <c r="BK494" s="160">
        <f>ROUND(I494*H494,2)</f>
        <v>0</v>
      </c>
      <c r="BL494" s="18" t="s">
        <v>532</v>
      </c>
      <c r="BM494" s="275" t="s">
        <v>1493</v>
      </c>
    </row>
    <row r="495" s="2" customFormat="1" ht="49.05" customHeight="1">
      <c r="A495" s="41"/>
      <c r="B495" s="42"/>
      <c r="C495" s="263" t="s">
        <v>1163</v>
      </c>
      <c r="D495" s="263" t="s">
        <v>194</v>
      </c>
      <c r="E495" s="264" t="s">
        <v>557</v>
      </c>
      <c r="F495" s="265" t="s">
        <v>558</v>
      </c>
      <c r="G495" s="266" t="s">
        <v>1</v>
      </c>
      <c r="H495" s="267">
        <v>0</v>
      </c>
      <c r="I495" s="268"/>
      <c r="J495" s="269">
        <f>ROUND(I495*H495,2)</f>
        <v>0</v>
      </c>
      <c r="K495" s="270"/>
      <c r="L495" s="44"/>
      <c r="M495" s="271" t="s">
        <v>1</v>
      </c>
      <c r="N495" s="272" t="s">
        <v>44</v>
      </c>
      <c r="O495" s="100"/>
      <c r="P495" s="273">
        <f>O495*H495</f>
        <v>0</v>
      </c>
      <c r="Q495" s="273">
        <v>0</v>
      </c>
      <c r="R495" s="273">
        <f>Q495*H495</f>
        <v>0</v>
      </c>
      <c r="S495" s="273">
        <v>0</v>
      </c>
      <c r="T495" s="274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75" t="s">
        <v>532</v>
      </c>
      <c r="AT495" s="275" t="s">
        <v>194</v>
      </c>
      <c r="AU495" s="275" t="s">
        <v>85</v>
      </c>
      <c r="AY495" s="18" t="s">
        <v>191</v>
      </c>
      <c r="BE495" s="160">
        <f>IF(N495="základná",J495,0)</f>
        <v>0</v>
      </c>
      <c r="BF495" s="160">
        <f>IF(N495="znížená",J495,0)</f>
        <v>0</v>
      </c>
      <c r="BG495" s="160">
        <f>IF(N495="zákl. prenesená",J495,0)</f>
        <v>0</v>
      </c>
      <c r="BH495" s="160">
        <f>IF(N495="zníž. prenesená",J495,0)</f>
        <v>0</v>
      </c>
      <c r="BI495" s="160">
        <f>IF(N495="nulová",J495,0)</f>
        <v>0</v>
      </c>
      <c r="BJ495" s="18" t="s">
        <v>91</v>
      </c>
      <c r="BK495" s="160">
        <f>ROUND(I495*H495,2)</f>
        <v>0</v>
      </c>
      <c r="BL495" s="18" t="s">
        <v>532</v>
      </c>
      <c r="BM495" s="275" t="s">
        <v>1494</v>
      </c>
    </row>
    <row r="496" s="2" customFormat="1" ht="49.05" customHeight="1">
      <c r="A496" s="41"/>
      <c r="B496" s="42"/>
      <c r="C496" s="263" t="s">
        <v>1165</v>
      </c>
      <c r="D496" s="263" t="s">
        <v>194</v>
      </c>
      <c r="E496" s="264" t="s">
        <v>561</v>
      </c>
      <c r="F496" s="265" t="s">
        <v>562</v>
      </c>
      <c r="G496" s="266" t="s">
        <v>1</v>
      </c>
      <c r="H496" s="267">
        <v>0</v>
      </c>
      <c r="I496" s="268"/>
      <c r="J496" s="269">
        <f>ROUND(I496*H496,2)</f>
        <v>0</v>
      </c>
      <c r="K496" s="270"/>
      <c r="L496" s="44"/>
      <c r="M496" s="271" t="s">
        <v>1</v>
      </c>
      <c r="N496" s="272" t="s">
        <v>44</v>
      </c>
      <c r="O496" s="100"/>
      <c r="P496" s="273">
        <f>O496*H496</f>
        <v>0</v>
      </c>
      <c r="Q496" s="273">
        <v>0</v>
      </c>
      <c r="R496" s="273">
        <f>Q496*H496</f>
        <v>0</v>
      </c>
      <c r="S496" s="273">
        <v>0</v>
      </c>
      <c r="T496" s="274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75" t="s">
        <v>532</v>
      </c>
      <c r="AT496" s="275" t="s">
        <v>194</v>
      </c>
      <c r="AU496" s="275" t="s">
        <v>85</v>
      </c>
      <c r="AY496" s="18" t="s">
        <v>191</v>
      </c>
      <c r="BE496" s="160">
        <f>IF(N496="základná",J496,0)</f>
        <v>0</v>
      </c>
      <c r="BF496" s="160">
        <f>IF(N496="znížená",J496,0)</f>
        <v>0</v>
      </c>
      <c r="BG496" s="160">
        <f>IF(N496="zákl. prenesená",J496,0)</f>
        <v>0</v>
      </c>
      <c r="BH496" s="160">
        <f>IF(N496="zníž. prenesená",J496,0)</f>
        <v>0</v>
      </c>
      <c r="BI496" s="160">
        <f>IF(N496="nulová",J496,0)</f>
        <v>0</v>
      </c>
      <c r="BJ496" s="18" t="s">
        <v>91</v>
      </c>
      <c r="BK496" s="160">
        <f>ROUND(I496*H496,2)</f>
        <v>0</v>
      </c>
      <c r="BL496" s="18" t="s">
        <v>532</v>
      </c>
      <c r="BM496" s="275" t="s">
        <v>1495</v>
      </c>
    </row>
    <row r="497" s="2" customFormat="1" ht="49.92" customHeight="1">
      <c r="A497" s="41"/>
      <c r="B497" s="42"/>
      <c r="C497" s="43"/>
      <c r="D497" s="43"/>
      <c r="E497" s="251" t="s">
        <v>564</v>
      </c>
      <c r="F497" s="251" t="s">
        <v>565</v>
      </c>
      <c r="G497" s="43"/>
      <c r="H497" s="43"/>
      <c r="I497" s="43"/>
      <c r="J497" s="227">
        <f>BK497</f>
        <v>0</v>
      </c>
      <c r="K497" s="43"/>
      <c r="L497" s="44"/>
      <c r="M497" s="321"/>
      <c r="N497" s="322"/>
      <c r="O497" s="100"/>
      <c r="P497" s="100"/>
      <c r="Q497" s="100"/>
      <c r="R497" s="100"/>
      <c r="S497" s="100"/>
      <c r="T497" s="10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18" t="s">
        <v>77</v>
      </c>
      <c r="AU497" s="18" t="s">
        <v>78</v>
      </c>
      <c r="AY497" s="18" t="s">
        <v>566</v>
      </c>
      <c r="BK497" s="160">
        <f>SUM(BK498:BK502)</f>
        <v>0</v>
      </c>
    </row>
    <row r="498" s="2" customFormat="1" ht="16.32" customHeight="1">
      <c r="A498" s="41"/>
      <c r="B498" s="42"/>
      <c r="C498" s="323" t="s">
        <v>1</v>
      </c>
      <c r="D498" s="323" t="s">
        <v>194</v>
      </c>
      <c r="E498" s="324" t="s">
        <v>1</v>
      </c>
      <c r="F498" s="325" t="s">
        <v>1</v>
      </c>
      <c r="G498" s="326" t="s">
        <v>1</v>
      </c>
      <c r="H498" s="327"/>
      <c r="I498" s="328"/>
      <c r="J498" s="329">
        <f>BK498</f>
        <v>0</v>
      </c>
      <c r="K498" s="270"/>
      <c r="L498" s="44"/>
      <c r="M498" s="330" t="s">
        <v>1</v>
      </c>
      <c r="N498" s="331" t="s">
        <v>44</v>
      </c>
      <c r="O498" s="100"/>
      <c r="P498" s="100"/>
      <c r="Q498" s="100"/>
      <c r="R498" s="100"/>
      <c r="S498" s="100"/>
      <c r="T498" s="10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18" t="s">
        <v>566</v>
      </c>
      <c r="AU498" s="18" t="s">
        <v>85</v>
      </c>
      <c r="AY498" s="18" t="s">
        <v>566</v>
      </c>
      <c r="BE498" s="160">
        <f>IF(N498="základná",J498,0)</f>
        <v>0</v>
      </c>
      <c r="BF498" s="160">
        <f>IF(N498="znížená",J498,0)</f>
        <v>0</v>
      </c>
      <c r="BG498" s="160">
        <f>IF(N498="zákl. prenesená",J498,0)</f>
        <v>0</v>
      </c>
      <c r="BH498" s="160">
        <f>IF(N498="zníž. prenesená",J498,0)</f>
        <v>0</v>
      </c>
      <c r="BI498" s="160">
        <f>IF(N498="nulová",J498,0)</f>
        <v>0</v>
      </c>
      <c r="BJ498" s="18" t="s">
        <v>91</v>
      </c>
      <c r="BK498" s="160">
        <f>I498*H498</f>
        <v>0</v>
      </c>
    </row>
    <row r="499" s="2" customFormat="1" ht="16.32" customHeight="1">
      <c r="A499" s="41"/>
      <c r="B499" s="42"/>
      <c r="C499" s="323" t="s">
        <v>1</v>
      </c>
      <c r="D499" s="323" t="s">
        <v>194</v>
      </c>
      <c r="E499" s="324" t="s">
        <v>1</v>
      </c>
      <c r="F499" s="325" t="s">
        <v>1</v>
      </c>
      <c r="G499" s="326" t="s">
        <v>1</v>
      </c>
      <c r="H499" s="327"/>
      <c r="I499" s="328"/>
      <c r="J499" s="329">
        <f>BK499</f>
        <v>0</v>
      </c>
      <c r="K499" s="270"/>
      <c r="L499" s="44"/>
      <c r="M499" s="330" t="s">
        <v>1</v>
      </c>
      <c r="N499" s="331" t="s">
        <v>44</v>
      </c>
      <c r="O499" s="100"/>
      <c r="P499" s="100"/>
      <c r="Q499" s="100"/>
      <c r="R499" s="100"/>
      <c r="S499" s="100"/>
      <c r="T499" s="10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18" t="s">
        <v>566</v>
      </c>
      <c r="AU499" s="18" t="s">
        <v>85</v>
      </c>
      <c r="AY499" s="18" t="s">
        <v>566</v>
      </c>
      <c r="BE499" s="160">
        <f>IF(N499="základná",J499,0)</f>
        <v>0</v>
      </c>
      <c r="BF499" s="160">
        <f>IF(N499="znížená",J499,0)</f>
        <v>0</v>
      </c>
      <c r="BG499" s="160">
        <f>IF(N499="zákl. prenesená",J499,0)</f>
        <v>0</v>
      </c>
      <c r="BH499" s="160">
        <f>IF(N499="zníž. prenesená",J499,0)</f>
        <v>0</v>
      </c>
      <c r="BI499" s="160">
        <f>IF(N499="nulová",J499,0)</f>
        <v>0</v>
      </c>
      <c r="BJ499" s="18" t="s">
        <v>91</v>
      </c>
      <c r="BK499" s="160">
        <f>I499*H499</f>
        <v>0</v>
      </c>
    </row>
    <row r="500" s="2" customFormat="1" ht="16.32" customHeight="1">
      <c r="A500" s="41"/>
      <c r="B500" s="42"/>
      <c r="C500" s="323" t="s">
        <v>1</v>
      </c>
      <c r="D500" s="323" t="s">
        <v>194</v>
      </c>
      <c r="E500" s="324" t="s">
        <v>1</v>
      </c>
      <c r="F500" s="325" t="s">
        <v>1</v>
      </c>
      <c r="G500" s="326" t="s">
        <v>1</v>
      </c>
      <c r="H500" s="327"/>
      <c r="I500" s="328"/>
      <c r="J500" s="329">
        <f>BK500</f>
        <v>0</v>
      </c>
      <c r="K500" s="270"/>
      <c r="L500" s="44"/>
      <c r="M500" s="330" t="s">
        <v>1</v>
      </c>
      <c r="N500" s="331" t="s">
        <v>44</v>
      </c>
      <c r="O500" s="100"/>
      <c r="P500" s="100"/>
      <c r="Q500" s="100"/>
      <c r="R500" s="100"/>
      <c r="S500" s="100"/>
      <c r="T500" s="10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18" t="s">
        <v>566</v>
      </c>
      <c r="AU500" s="18" t="s">
        <v>85</v>
      </c>
      <c r="AY500" s="18" t="s">
        <v>566</v>
      </c>
      <c r="BE500" s="160">
        <f>IF(N500="základná",J500,0)</f>
        <v>0</v>
      </c>
      <c r="BF500" s="160">
        <f>IF(N500="znížená",J500,0)</f>
        <v>0</v>
      </c>
      <c r="BG500" s="160">
        <f>IF(N500="zákl. prenesená",J500,0)</f>
        <v>0</v>
      </c>
      <c r="BH500" s="160">
        <f>IF(N500="zníž. prenesená",J500,0)</f>
        <v>0</v>
      </c>
      <c r="BI500" s="160">
        <f>IF(N500="nulová",J500,0)</f>
        <v>0</v>
      </c>
      <c r="BJ500" s="18" t="s">
        <v>91</v>
      </c>
      <c r="BK500" s="160">
        <f>I500*H500</f>
        <v>0</v>
      </c>
    </row>
    <row r="501" s="2" customFormat="1" ht="16.32" customHeight="1">
      <c r="A501" s="41"/>
      <c r="B501" s="42"/>
      <c r="C501" s="323" t="s">
        <v>1</v>
      </c>
      <c r="D501" s="323" t="s">
        <v>194</v>
      </c>
      <c r="E501" s="324" t="s">
        <v>1</v>
      </c>
      <c r="F501" s="325" t="s">
        <v>1</v>
      </c>
      <c r="G501" s="326" t="s">
        <v>1</v>
      </c>
      <c r="H501" s="327"/>
      <c r="I501" s="328"/>
      <c r="J501" s="329">
        <f>BK501</f>
        <v>0</v>
      </c>
      <c r="K501" s="270"/>
      <c r="L501" s="44"/>
      <c r="M501" s="330" t="s">
        <v>1</v>
      </c>
      <c r="N501" s="331" t="s">
        <v>44</v>
      </c>
      <c r="O501" s="100"/>
      <c r="P501" s="100"/>
      <c r="Q501" s="100"/>
      <c r="R501" s="100"/>
      <c r="S501" s="100"/>
      <c r="T501" s="10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18" t="s">
        <v>566</v>
      </c>
      <c r="AU501" s="18" t="s">
        <v>85</v>
      </c>
      <c r="AY501" s="18" t="s">
        <v>566</v>
      </c>
      <c r="BE501" s="160">
        <f>IF(N501="základná",J501,0)</f>
        <v>0</v>
      </c>
      <c r="BF501" s="160">
        <f>IF(N501="znížená",J501,0)</f>
        <v>0</v>
      </c>
      <c r="BG501" s="160">
        <f>IF(N501="zákl. prenesená",J501,0)</f>
        <v>0</v>
      </c>
      <c r="BH501" s="160">
        <f>IF(N501="zníž. prenesená",J501,0)</f>
        <v>0</v>
      </c>
      <c r="BI501" s="160">
        <f>IF(N501="nulová",J501,0)</f>
        <v>0</v>
      </c>
      <c r="BJ501" s="18" t="s">
        <v>91</v>
      </c>
      <c r="BK501" s="160">
        <f>I501*H501</f>
        <v>0</v>
      </c>
    </row>
    <row r="502" s="2" customFormat="1" ht="16.32" customHeight="1">
      <c r="A502" s="41"/>
      <c r="B502" s="42"/>
      <c r="C502" s="323" t="s">
        <v>1</v>
      </c>
      <c r="D502" s="323" t="s">
        <v>194</v>
      </c>
      <c r="E502" s="324" t="s">
        <v>1</v>
      </c>
      <c r="F502" s="325" t="s">
        <v>1</v>
      </c>
      <c r="G502" s="326" t="s">
        <v>1</v>
      </c>
      <c r="H502" s="327"/>
      <c r="I502" s="328"/>
      <c r="J502" s="329">
        <f>BK502</f>
        <v>0</v>
      </c>
      <c r="K502" s="270"/>
      <c r="L502" s="44"/>
      <c r="M502" s="330" t="s">
        <v>1</v>
      </c>
      <c r="N502" s="331" t="s">
        <v>44</v>
      </c>
      <c r="O502" s="332"/>
      <c r="P502" s="332"/>
      <c r="Q502" s="332"/>
      <c r="R502" s="332"/>
      <c r="S502" s="332"/>
      <c r="T502" s="333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18" t="s">
        <v>566</v>
      </c>
      <c r="AU502" s="18" t="s">
        <v>85</v>
      </c>
      <c r="AY502" s="18" t="s">
        <v>566</v>
      </c>
      <c r="BE502" s="160">
        <f>IF(N502="základná",J502,0)</f>
        <v>0</v>
      </c>
      <c r="BF502" s="160">
        <f>IF(N502="znížená",J502,0)</f>
        <v>0</v>
      </c>
      <c r="BG502" s="160">
        <f>IF(N502="zákl. prenesená",J502,0)</f>
        <v>0</v>
      </c>
      <c r="BH502" s="160">
        <f>IF(N502="zníž. prenesená",J502,0)</f>
        <v>0</v>
      </c>
      <c r="BI502" s="160">
        <f>IF(N502="nulová",J502,0)</f>
        <v>0</v>
      </c>
      <c r="BJ502" s="18" t="s">
        <v>91</v>
      </c>
      <c r="BK502" s="160">
        <f>I502*H502</f>
        <v>0</v>
      </c>
    </row>
    <row r="503" s="2" customFormat="1" ht="6.96" customHeight="1">
      <c r="A503" s="41"/>
      <c r="B503" s="75"/>
      <c r="C503" s="76"/>
      <c r="D503" s="76"/>
      <c r="E503" s="76"/>
      <c r="F503" s="76"/>
      <c r="G503" s="76"/>
      <c r="H503" s="76"/>
      <c r="I503" s="76"/>
      <c r="J503" s="76"/>
      <c r="K503" s="76"/>
      <c r="L503" s="44"/>
      <c r="M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</row>
  </sheetData>
  <sheetProtection sheet="1" autoFilter="0" formatColumns="0" formatRows="0" objects="1" scenarios="1" spinCount="100000" saltValue="T+DrsvAyq8N6uhHK55D+grqIUfvAnmsTEEytZxlutfnb/moZZiK6zcCygqQT5JyD8uN6xIYa5jIzRs/OlwscuA==" hashValue="gTAYGUA81AxL7KHQPacQQrVDbUw7CVsBhmYKH+pn1sev8JyaNmGk5e/nyRqzQbCBV6KLo777I22+zwlD6iSsnQ==" algorithmName="SHA-512" password="C549"/>
  <autoFilter ref="C156:K50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9:F129"/>
    <mergeCell ref="D130:F130"/>
    <mergeCell ref="D131:F131"/>
    <mergeCell ref="D132:F132"/>
    <mergeCell ref="D133:F133"/>
    <mergeCell ref="E145:H145"/>
    <mergeCell ref="E147:H147"/>
    <mergeCell ref="E149:H149"/>
    <mergeCell ref="L2:V2"/>
  </mergeCells>
  <dataValidations count="2">
    <dataValidation type="list" allowBlank="1" showInputMessage="1" showErrorMessage="1" error="Povolené sú hodnoty K, M." sqref="D498:D503">
      <formula1>"K, M"</formula1>
    </dataValidation>
    <dataValidation type="list" allowBlank="1" showInputMessage="1" showErrorMessage="1" error="Povolené sú hodnoty základná, znížená, nulová." sqref="N498:N50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  <c r="AZ2" s="167" t="s">
        <v>117</v>
      </c>
      <c r="BA2" s="167" t="s">
        <v>1</v>
      </c>
      <c r="BB2" s="167" t="s">
        <v>1</v>
      </c>
      <c r="BC2" s="167" t="s">
        <v>1496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127</v>
      </c>
      <c r="BA3" s="167" t="s">
        <v>1</v>
      </c>
      <c r="BB3" s="167" t="s">
        <v>1</v>
      </c>
      <c r="BC3" s="167" t="s">
        <v>1497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143</v>
      </c>
      <c r="BA4" s="167" t="s">
        <v>120</v>
      </c>
      <c r="BB4" s="167" t="s">
        <v>1</v>
      </c>
      <c r="BC4" s="167" t="s">
        <v>85</v>
      </c>
      <c r="BD4" s="167" t="s">
        <v>91</v>
      </c>
    </row>
    <row r="5" s="1" customFormat="1" ht="6.96" customHeight="1">
      <c r="B5" s="21"/>
      <c r="L5" s="21"/>
      <c r="AZ5" s="167" t="s">
        <v>126</v>
      </c>
      <c r="BA5" s="167" t="s">
        <v>1</v>
      </c>
      <c r="BB5" s="167" t="s">
        <v>1</v>
      </c>
      <c r="BC5" s="167" t="s">
        <v>1498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129</v>
      </c>
      <c r="BA6" s="167" t="s">
        <v>1</v>
      </c>
      <c r="BB6" s="167" t="s">
        <v>1</v>
      </c>
      <c r="BC6" s="167" t="s">
        <v>1499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132</v>
      </c>
      <c r="BA7" s="167" t="s">
        <v>133</v>
      </c>
      <c r="BB7" s="167" t="s">
        <v>1</v>
      </c>
      <c r="BC7" s="167" t="s">
        <v>1500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119</v>
      </c>
      <c r="BA8" s="167" t="s">
        <v>120</v>
      </c>
      <c r="BB8" s="167" t="s">
        <v>1</v>
      </c>
      <c r="BC8" s="167" t="s">
        <v>91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67" t="s">
        <v>1501</v>
      </c>
      <c r="BA9" s="167" t="s">
        <v>1502</v>
      </c>
      <c r="BB9" s="167" t="s">
        <v>1</v>
      </c>
      <c r="BC9" s="167" t="s">
        <v>1503</v>
      </c>
      <c r="BD9" s="167" t="s">
        <v>91</v>
      </c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4" t="s">
        <v>1504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J120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ROUND((ROUND((SUM(BE120:BE127) + SUM(BE149:BE324)),  2) + SUM(BE326:BE330)), 2)</f>
        <v>0</v>
      </c>
      <c r="G37" s="189"/>
      <c r="H37" s="189"/>
      <c r="I37" s="190">
        <v>0.23000000000000001</v>
      </c>
      <c r="J37" s="188">
        <f>ROUND((ROUND(((SUM(BE120:BE127) + SUM(BE149:BE324))*I37),  2) + (SUM(BE326:BE330)*I37)),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ROUND((ROUND((SUM(BF120:BF127) + SUM(BF149:BF324)),  2) + SUM(BF326:BF330)), 2)</f>
        <v>0</v>
      </c>
      <c r="G38" s="189"/>
      <c r="H38" s="189"/>
      <c r="I38" s="190">
        <v>0.23000000000000001</v>
      </c>
      <c r="J38" s="188">
        <f>ROUND((ROUND(((SUM(BF120:BF127) + SUM(BF149:BF324))*I38),  2) + (SUM(BF326:BF330)*I38)),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ROUND((ROUND((SUM(BG120:BG127) + SUM(BG149:BG324)),  2) + SUM(BG326:BG330)),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ROUND((ROUND((SUM(BH120:BH127) + SUM(BH149:BH324)),  2) + SUM(BH326:BH330)),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ROUND((ROUND((SUM(BI120:BI127) + SUM(BI149:BI324)),  2) + SUM(BI326:BI330)),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04_206 - Kuchynka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J149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J150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J151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152</v>
      </c>
      <c r="E101" s="223"/>
      <c r="F101" s="223"/>
      <c r="G101" s="223"/>
      <c r="H101" s="223"/>
      <c r="I101" s="223"/>
      <c r="J101" s="224">
        <f>J170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153</v>
      </c>
      <c r="E102" s="223"/>
      <c r="F102" s="223"/>
      <c r="G102" s="223"/>
      <c r="H102" s="223"/>
      <c r="I102" s="223"/>
      <c r="J102" s="224">
        <f>J188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154</v>
      </c>
      <c r="E103" s="218"/>
      <c r="F103" s="218"/>
      <c r="G103" s="218"/>
      <c r="H103" s="218"/>
      <c r="I103" s="218"/>
      <c r="J103" s="219">
        <f>J190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2"/>
      <c r="D104" s="222" t="s">
        <v>591</v>
      </c>
      <c r="E104" s="223"/>
      <c r="F104" s="223"/>
      <c r="G104" s="223"/>
      <c r="H104" s="223"/>
      <c r="I104" s="223"/>
      <c r="J104" s="224">
        <f>J191</f>
        <v>0</v>
      </c>
      <c r="K104" s="142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2"/>
      <c r="D105" s="222" t="s">
        <v>155</v>
      </c>
      <c r="E105" s="223"/>
      <c r="F105" s="223"/>
      <c r="G105" s="223"/>
      <c r="H105" s="223"/>
      <c r="I105" s="223"/>
      <c r="J105" s="224">
        <f>J197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156</v>
      </c>
      <c r="E106" s="223"/>
      <c r="F106" s="223"/>
      <c r="G106" s="223"/>
      <c r="H106" s="223"/>
      <c r="I106" s="223"/>
      <c r="J106" s="224">
        <f>J207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157</v>
      </c>
      <c r="E107" s="223"/>
      <c r="F107" s="223"/>
      <c r="G107" s="223"/>
      <c r="H107" s="223"/>
      <c r="I107" s="223"/>
      <c r="J107" s="224">
        <f>J212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158</v>
      </c>
      <c r="E108" s="223"/>
      <c r="F108" s="223"/>
      <c r="G108" s="223"/>
      <c r="H108" s="223"/>
      <c r="I108" s="223"/>
      <c r="J108" s="224">
        <f>J217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2"/>
      <c r="D109" s="222" t="s">
        <v>159</v>
      </c>
      <c r="E109" s="223"/>
      <c r="F109" s="223"/>
      <c r="G109" s="223"/>
      <c r="H109" s="223"/>
      <c r="I109" s="223"/>
      <c r="J109" s="224">
        <f>J242</f>
        <v>0</v>
      </c>
      <c r="K109" s="142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2"/>
      <c r="D110" s="222" t="s">
        <v>596</v>
      </c>
      <c r="E110" s="223"/>
      <c r="F110" s="223"/>
      <c r="G110" s="223"/>
      <c r="H110" s="223"/>
      <c r="I110" s="223"/>
      <c r="J110" s="224">
        <f>J267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2"/>
      <c r="D111" s="222" t="s">
        <v>161</v>
      </c>
      <c r="E111" s="223"/>
      <c r="F111" s="223"/>
      <c r="G111" s="223"/>
      <c r="H111" s="223"/>
      <c r="I111" s="223"/>
      <c r="J111" s="224">
        <f>J274</f>
        <v>0</v>
      </c>
      <c r="K111" s="142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215"/>
      <c r="C112" s="216"/>
      <c r="D112" s="217" t="s">
        <v>162</v>
      </c>
      <c r="E112" s="218"/>
      <c r="F112" s="218"/>
      <c r="G112" s="218"/>
      <c r="H112" s="218"/>
      <c r="I112" s="218"/>
      <c r="J112" s="219">
        <f>J294</f>
        <v>0</v>
      </c>
      <c r="K112" s="216"/>
      <c r="L112" s="22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221"/>
      <c r="C113" s="142"/>
      <c r="D113" s="222" t="s">
        <v>163</v>
      </c>
      <c r="E113" s="223"/>
      <c r="F113" s="223"/>
      <c r="G113" s="223"/>
      <c r="H113" s="223"/>
      <c r="I113" s="223"/>
      <c r="J113" s="224">
        <f>J295</f>
        <v>0</v>
      </c>
      <c r="K113" s="142"/>
      <c r="L113" s="22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15"/>
      <c r="C114" s="216"/>
      <c r="D114" s="217" t="s">
        <v>164</v>
      </c>
      <c r="E114" s="218"/>
      <c r="F114" s="218"/>
      <c r="G114" s="218"/>
      <c r="H114" s="218"/>
      <c r="I114" s="218"/>
      <c r="J114" s="219">
        <f>J313</f>
        <v>0</v>
      </c>
      <c r="K114" s="216"/>
      <c r="L114" s="22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215"/>
      <c r="C115" s="216"/>
      <c r="D115" s="217" t="s">
        <v>165</v>
      </c>
      <c r="E115" s="218"/>
      <c r="F115" s="218"/>
      <c r="G115" s="218"/>
      <c r="H115" s="218"/>
      <c r="I115" s="218"/>
      <c r="J115" s="219">
        <f>J315</f>
        <v>0</v>
      </c>
      <c r="K115" s="216"/>
      <c r="L115" s="22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215"/>
      <c r="C116" s="216"/>
      <c r="D116" s="217" t="s">
        <v>166</v>
      </c>
      <c r="E116" s="218"/>
      <c r="F116" s="218"/>
      <c r="G116" s="218"/>
      <c r="H116" s="218"/>
      <c r="I116" s="218"/>
      <c r="J116" s="219">
        <f>J321</f>
        <v>0</v>
      </c>
      <c r="K116" s="216"/>
      <c r="L116" s="22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1.84" customHeight="1">
      <c r="A117" s="9"/>
      <c r="B117" s="215"/>
      <c r="C117" s="216"/>
      <c r="D117" s="226" t="s">
        <v>167</v>
      </c>
      <c r="E117" s="216"/>
      <c r="F117" s="216"/>
      <c r="G117" s="216"/>
      <c r="H117" s="216"/>
      <c r="I117" s="216"/>
      <c r="J117" s="227">
        <f>J325</f>
        <v>0</v>
      </c>
      <c r="K117" s="216"/>
      <c r="L117" s="22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72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6.96" customHeight="1">
      <c r="A119" s="41"/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72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29.28" customHeight="1">
      <c r="A120" s="41"/>
      <c r="B120" s="42"/>
      <c r="C120" s="214" t="s">
        <v>168</v>
      </c>
      <c r="D120" s="43"/>
      <c r="E120" s="43"/>
      <c r="F120" s="43"/>
      <c r="G120" s="43"/>
      <c r="H120" s="43"/>
      <c r="I120" s="43"/>
      <c r="J120" s="228">
        <f>ROUND(J121 + J122 + J123 + J124 + J125 + J126,2)</f>
        <v>0</v>
      </c>
      <c r="K120" s="43"/>
      <c r="L120" s="72"/>
      <c r="N120" s="229" t="s">
        <v>42</v>
      </c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8" customHeight="1">
      <c r="A121" s="41"/>
      <c r="B121" s="42"/>
      <c r="C121" s="43"/>
      <c r="D121" s="161" t="s">
        <v>169</v>
      </c>
      <c r="E121" s="156"/>
      <c r="F121" s="156"/>
      <c r="G121" s="43"/>
      <c r="H121" s="43"/>
      <c r="I121" s="43"/>
      <c r="J121" s="157">
        <v>0</v>
      </c>
      <c r="K121" s="43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170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91</v>
      </c>
      <c r="BK121" s="231"/>
      <c r="BL121" s="231"/>
      <c r="BM121" s="231"/>
    </row>
    <row r="122" s="2" customFormat="1" ht="18" customHeight="1">
      <c r="A122" s="41"/>
      <c r="B122" s="42"/>
      <c r="C122" s="43"/>
      <c r="D122" s="161" t="s">
        <v>171</v>
      </c>
      <c r="E122" s="156"/>
      <c r="F122" s="156"/>
      <c r="G122" s="43"/>
      <c r="H122" s="43"/>
      <c r="I122" s="43"/>
      <c r="J122" s="157">
        <v>0</v>
      </c>
      <c r="K122" s="43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170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91</v>
      </c>
      <c r="BK122" s="231"/>
      <c r="BL122" s="231"/>
      <c r="BM122" s="231"/>
    </row>
    <row r="123" s="2" customFormat="1" ht="18" customHeight="1">
      <c r="A123" s="41"/>
      <c r="B123" s="42"/>
      <c r="C123" s="43"/>
      <c r="D123" s="161" t="s">
        <v>172</v>
      </c>
      <c r="E123" s="156"/>
      <c r="F123" s="156"/>
      <c r="G123" s="43"/>
      <c r="H123" s="43"/>
      <c r="I123" s="43"/>
      <c r="J123" s="157">
        <v>0</v>
      </c>
      <c r="K123" s="43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170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91</v>
      </c>
      <c r="BK123" s="231"/>
      <c r="BL123" s="231"/>
      <c r="BM123" s="231"/>
    </row>
    <row r="124" s="2" customFormat="1" ht="18" customHeight="1">
      <c r="A124" s="41"/>
      <c r="B124" s="42"/>
      <c r="C124" s="43"/>
      <c r="D124" s="161" t="s">
        <v>173</v>
      </c>
      <c r="E124" s="156"/>
      <c r="F124" s="156"/>
      <c r="G124" s="43"/>
      <c r="H124" s="43"/>
      <c r="I124" s="43"/>
      <c r="J124" s="157">
        <v>0</v>
      </c>
      <c r="K124" s="43"/>
      <c r="L124" s="230"/>
      <c r="M124" s="231"/>
      <c r="N124" s="232" t="s">
        <v>44</v>
      </c>
      <c r="O124" s="231"/>
      <c r="P124" s="231"/>
      <c r="Q124" s="231"/>
      <c r="R124" s="231"/>
      <c r="S124" s="233"/>
      <c r="T124" s="233"/>
      <c r="U124" s="233"/>
      <c r="V124" s="233"/>
      <c r="W124" s="233"/>
      <c r="X124" s="233"/>
      <c r="Y124" s="233"/>
      <c r="Z124" s="233"/>
      <c r="AA124" s="233"/>
      <c r="AB124" s="233"/>
      <c r="AC124" s="233"/>
      <c r="AD124" s="233"/>
      <c r="AE124" s="233"/>
      <c r="AF124" s="231"/>
      <c r="AG124" s="231"/>
      <c r="AH124" s="231"/>
      <c r="AI124" s="231"/>
      <c r="AJ124" s="231"/>
      <c r="AK124" s="231"/>
      <c r="AL124" s="231"/>
      <c r="AM124" s="231"/>
      <c r="AN124" s="231"/>
      <c r="AO124" s="231"/>
      <c r="AP124" s="231"/>
      <c r="AQ124" s="231"/>
      <c r="AR124" s="231"/>
      <c r="AS124" s="231"/>
      <c r="AT124" s="231"/>
      <c r="AU124" s="231"/>
      <c r="AV124" s="231"/>
      <c r="AW124" s="231"/>
      <c r="AX124" s="231"/>
      <c r="AY124" s="234" t="s">
        <v>170</v>
      </c>
      <c r="AZ124" s="231"/>
      <c r="BA124" s="231"/>
      <c r="BB124" s="231"/>
      <c r="BC124" s="231"/>
      <c r="BD124" s="231"/>
      <c r="BE124" s="235">
        <f>IF(N124="základná",J124,0)</f>
        <v>0</v>
      </c>
      <c r="BF124" s="235">
        <f>IF(N124="znížená",J124,0)</f>
        <v>0</v>
      </c>
      <c r="BG124" s="235">
        <f>IF(N124="zákl. prenesená",J124,0)</f>
        <v>0</v>
      </c>
      <c r="BH124" s="235">
        <f>IF(N124="zníž. prenesená",J124,0)</f>
        <v>0</v>
      </c>
      <c r="BI124" s="235">
        <f>IF(N124="nulová",J124,0)</f>
        <v>0</v>
      </c>
      <c r="BJ124" s="234" t="s">
        <v>91</v>
      </c>
      <c r="BK124" s="231"/>
      <c r="BL124" s="231"/>
      <c r="BM124" s="231"/>
    </row>
    <row r="125" s="2" customFormat="1" ht="18" customHeight="1">
      <c r="A125" s="41"/>
      <c r="B125" s="42"/>
      <c r="C125" s="43"/>
      <c r="D125" s="161" t="s">
        <v>174</v>
      </c>
      <c r="E125" s="156"/>
      <c r="F125" s="156"/>
      <c r="G125" s="43"/>
      <c r="H125" s="43"/>
      <c r="I125" s="43"/>
      <c r="J125" s="157">
        <v>0</v>
      </c>
      <c r="K125" s="43"/>
      <c r="L125" s="230"/>
      <c r="M125" s="231"/>
      <c r="N125" s="232" t="s">
        <v>44</v>
      </c>
      <c r="O125" s="231"/>
      <c r="P125" s="231"/>
      <c r="Q125" s="231"/>
      <c r="R125" s="231"/>
      <c r="S125" s="233"/>
      <c r="T125" s="233"/>
      <c r="U125" s="233"/>
      <c r="V125" s="233"/>
      <c r="W125" s="233"/>
      <c r="X125" s="233"/>
      <c r="Y125" s="233"/>
      <c r="Z125" s="233"/>
      <c r="AA125" s="233"/>
      <c r="AB125" s="233"/>
      <c r="AC125" s="233"/>
      <c r="AD125" s="233"/>
      <c r="AE125" s="233"/>
      <c r="AF125" s="231"/>
      <c r="AG125" s="231"/>
      <c r="AH125" s="231"/>
      <c r="AI125" s="231"/>
      <c r="AJ125" s="231"/>
      <c r="AK125" s="231"/>
      <c r="AL125" s="231"/>
      <c r="AM125" s="231"/>
      <c r="AN125" s="231"/>
      <c r="AO125" s="231"/>
      <c r="AP125" s="231"/>
      <c r="AQ125" s="231"/>
      <c r="AR125" s="231"/>
      <c r="AS125" s="231"/>
      <c r="AT125" s="231"/>
      <c r="AU125" s="231"/>
      <c r="AV125" s="231"/>
      <c r="AW125" s="231"/>
      <c r="AX125" s="231"/>
      <c r="AY125" s="234" t="s">
        <v>170</v>
      </c>
      <c r="AZ125" s="231"/>
      <c r="BA125" s="231"/>
      <c r="BB125" s="231"/>
      <c r="BC125" s="231"/>
      <c r="BD125" s="231"/>
      <c r="BE125" s="235">
        <f>IF(N125="základná",J125,0)</f>
        <v>0</v>
      </c>
      <c r="BF125" s="235">
        <f>IF(N125="znížená",J125,0)</f>
        <v>0</v>
      </c>
      <c r="BG125" s="235">
        <f>IF(N125="zákl. prenesená",J125,0)</f>
        <v>0</v>
      </c>
      <c r="BH125" s="235">
        <f>IF(N125="zníž. prenesená",J125,0)</f>
        <v>0</v>
      </c>
      <c r="BI125" s="235">
        <f>IF(N125="nulová",J125,0)</f>
        <v>0</v>
      </c>
      <c r="BJ125" s="234" t="s">
        <v>91</v>
      </c>
      <c r="BK125" s="231"/>
      <c r="BL125" s="231"/>
      <c r="BM125" s="231"/>
    </row>
    <row r="126" s="2" customFormat="1" ht="18" customHeight="1">
      <c r="A126" s="41"/>
      <c r="B126" s="42"/>
      <c r="C126" s="43"/>
      <c r="D126" s="156" t="s">
        <v>175</v>
      </c>
      <c r="E126" s="43"/>
      <c r="F126" s="43"/>
      <c r="G126" s="43"/>
      <c r="H126" s="43"/>
      <c r="I126" s="43"/>
      <c r="J126" s="157">
        <f>ROUND(J32*T126,2)</f>
        <v>0</v>
      </c>
      <c r="K126" s="43"/>
      <c r="L126" s="230"/>
      <c r="M126" s="231"/>
      <c r="N126" s="232" t="s">
        <v>44</v>
      </c>
      <c r="O126" s="231"/>
      <c r="P126" s="231"/>
      <c r="Q126" s="231"/>
      <c r="R126" s="231"/>
      <c r="S126" s="233"/>
      <c r="T126" s="233"/>
      <c r="U126" s="233"/>
      <c r="V126" s="233"/>
      <c r="W126" s="233"/>
      <c r="X126" s="233"/>
      <c r="Y126" s="233"/>
      <c r="Z126" s="233"/>
      <c r="AA126" s="233"/>
      <c r="AB126" s="233"/>
      <c r="AC126" s="233"/>
      <c r="AD126" s="233"/>
      <c r="AE126" s="233"/>
      <c r="AF126" s="231"/>
      <c r="AG126" s="231"/>
      <c r="AH126" s="231"/>
      <c r="AI126" s="231"/>
      <c r="AJ126" s="231"/>
      <c r="AK126" s="231"/>
      <c r="AL126" s="231"/>
      <c r="AM126" s="231"/>
      <c r="AN126" s="231"/>
      <c r="AO126" s="231"/>
      <c r="AP126" s="231"/>
      <c r="AQ126" s="231"/>
      <c r="AR126" s="231"/>
      <c r="AS126" s="231"/>
      <c r="AT126" s="231"/>
      <c r="AU126" s="231"/>
      <c r="AV126" s="231"/>
      <c r="AW126" s="231"/>
      <c r="AX126" s="231"/>
      <c r="AY126" s="234" t="s">
        <v>176</v>
      </c>
      <c r="AZ126" s="231"/>
      <c r="BA126" s="231"/>
      <c r="BB126" s="231"/>
      <c r="BC126" s="231"/>
      <c r="BD126" s="231"/>
      <c r="BE126" s="235">
        <f>IF(N126="základná",J126,0)</f>
        <v>0</v>
      </c>
      <c r="BF126" s="235">
        <f>IF(N126="znížená",J126,0)</f>
        <v>0</v>
      </c>
      <c r="BG126" s="235">
        <f>IF(N126="zákl. prenesená",J126,0)</f>
        <v>0</v>
      </c>
      <c r="BH126" s="235">
        <f>IF(N126="zníž. prenesená",J126,0)</f>
        <v>0</v>
      </c>
      <c r="BI126" s="235">
        <f>IF(N126="nulová",J126,0)</f>
        <v>0</v>
      </c>
      <c r="BJ126" s="234" t="s">
        <v>91</v>
      </c>
      <c r="BK126" s="231"/>
      <c r="BL126" s="231"/>
      <c r="BM126" s="231"/>
    </row>
    <row r="127" s="2" customForma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72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9.28" customHeight="1">
      <c r="A128" s="41"/>
      <c r="B128" s="42"/>
      <c r="C128" s="164" t="s">
        <v>116</v>
      </c>
      <c r="D128" s="165"/>
      <c r="E128" s="165"/>
      <c r="F128" s="165"/>
      <c r="G128" s="165"/>
      <c r="H128" s="165"/>
      <c r="I128" s="165"/>
      <c r="J128" s="166">
        <f>ROUND(J98+J120,2)</f>
        <v>0</v>
      </c>
      <c r="K128" s="165"/>
      <c r="L128" s="72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6.96" customHeight="1">
      <c r="A129" s="41"/>
      <c r="B129" s="75"/>
      <c r="C129" s="76"/>
      <c r="D129" s="76"/>
      <c r="E129" s="76"/>
      <c r="F129" s="76"/>
      <c r="G129" s="76"/>
      <c r="H129" s="76"/>
      <c r="I129" s="76"/>
      <c r="J129" s="76"/>
      <c r="K129" s="76"/>
      <c r="L129" s="72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3" s="2" customFormat="1" ht="6.96" customHeight="1">
      <c r="A133" s="41"/>
      <c r="B133" s="77"/>
      <c r="C133" s="78"/>
      <c r="D133" s="78"/>
      <c r="E133" s="78"/>
      <c r="F133" s="78"/>
      <c r="G133" s="78"/>
      <c r="H133" s="78"/>
      <c r="I133" s="78"/>
      <c r="J133" s="78"/>
      <c r="K133" s="78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24.96" customHeight="1">
      <c r="A134" s="41"/>
      <c r="B134" s="42"/>
      <c r="C134" s="24" t="s">
        <v>177</v>
      </c>
      <c r="D134" s="43"/>
      <c r="E134" s="43"/>
      <c r="F134" s="43"/>
      <c r="G134" s="43"/>
      <c r="H134" s="4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6.96" customHeight="1">
      <c r="A135" s="41"/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72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2" customHeight="1">
      <c r="A136" s="41"/>
      <c r="B136" s="42"/>
      <c r="C136" s="33" t="s">
        <v>15</v>
      </c>
      <c r="D136" s="43"/>
      <c r="E136" s="43"/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6.5" customHeight="1">
      <c r="A137" s="41"/>
      <c r="B137" s="42"/>
      <c r="C137" s="43"/>
      <c r="D137" s="43"/>
      <c r="E137" s="211" t="str">
        <f>E7</f>
        <v>Depo Jurajov Dvor</v>
      </c>
      <c r="F137" s="33"/>
      <c r="G137" s="33"/>
      <c r="H137" s="3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1" customFormat="1" ht="12" customHeight="1">
      <c r="B138" s="22"/>
      <c r="C138" s="33" t="s">
        <v>131</v>
      </c>
      <c r="D138" s="23"/>
      <c r="E138" s="23"/>
      <c r="F138" s="23"/>
      <c r="G138" s="23"/>
      <c r="H138" s="23"/>
      <c r="I138" s="23"/>
      <c r="J138" s="23"/>
      <c r="K138" s="23"/>
      <c r="L138" s="21"/>
    </row>
    <row r="139" s="2" customFormat="1" ht="16.5" customHeight="1">
      <c r="A139" s="41"/>
      <c r="B139" s="42"/>
      <c r="C139" s="43"/>
      <c r="D139" s="43"/>
      <c r="E139" s="211" t="s">
        <v>135</v>
      </c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2" customHeight="1">
      <c r="A140" s="41"/>
      <c r="B140" s="42"/>
      <c r="C140" s="33" t="s">
        <v>139</v>
      </c>
      <c r="D140" s="43"/>
      <c r="E140" s="43"/>
      <c r="F140" s="43"/>
      <c r="G140" s="43"/>
      <c r="H140" s="43"/>
      <c r="I140" s="43"/>
      <c r="J140" s="43"/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16.5" customHeight="1">
      <c r="A141" s="41"/>
      <c r="B141" s="42"/>
      <c r="C141" s="43"/>
      <c r="D141" s="43"/>
      <c r="E141" s="85" t="str">
        <f>E11</f>
        <v>04_206 - Kuchynka</v>
      </c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6.96" customHeight="1">
      <c r="A142" s="41"/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2" customHeight="1">
      <c r="A143" s="41"/>
      <c r="B143" s="42"/>
      <c r="C143" s="33" t="s">
        <v>19</v>
      </c>
      <c r="D143" s="43"/>
      <c r="E143" s="43"/>
      <c r="F143" s="28" t="str">
        <f>F14</f>
        <v>Bratislava</v>
      </c>
      <c r="G143" s="43"/>
      <c r="H143" s="43"/>
      <c r="I143" s="33" t="s">
        <v>21</v>
      </c>
      <c r="J143" s="88" t="str">
        <f>IF(J14="","",J14)</f>
        <v>13. 2. 2025</v>
      </c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6.96" customHeight="1">
      <c r="A144" s="41"/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15.15" customHeight="1">
      <c r="A145" s="41"/>
      <c r="B145" s="42"/>
      <c r="C145" s="33" t="s">
        <v>23</v>
      </c>
      <c r="D145" s="43"/>
      <c r="E145" s="43"/>
      <c r="F145" s="28" t="str">
        <f>E17</f>
        <v>Dopravný podnik Bratislava, akciová spoločnosť</v>
      </c>
      <c r="G145" s="43"/>
      <c r="H145" s="43"/>
      <c r="I145" s="33" t="s">
        <v>31</v>
      </c>
      <c r="J145" s="37" t="str">
        <f>E23</f>
        <v xml:space="preserve"> </v>
      </c>
      <c r="K145" s="43"/>
      <c r="L145" s="72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2" customFormat="1" ht="15.15" customHeight="1">
      <c r="A146" s="41"/>
      <c r="B146" s="42"/>
      <c r="C146" s="33" t="s">
        <v>29</v>
      </c>
      <c r="D146" s="43"/>
      <c r="E146" s="43"/>
      <c r="F146" s="28" t="str">
        <f>IF(E20="","",E20)</f>
        <v>Vyplň údaj</v>
      </c>
      <c r="G146" s="43"/>
      <c r="H146" s="43"/>
      <c r="I146" s="33" t="s">
        <v>34</v>
      </c>
      <c r="J146" s="37" t="str">
        <f>E26</f>
        <v xml:space="preserve"> </v>
      </c>
      <c r="K146" s="43"/>
      <c r="L146" s="72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  <row r="147" s="2" customFormat="1" ht="10.32" customHeight="1">
      <c r="A147" s="41"/>
      <c r="B147" s="42"/>
      <c r="C147" s="43"/>
      <c r="D147" s="43"/>
      <c r="E147" s="43"/>
      <c r="F147" s="43"/>
      <c r="G147" s="43"/>
      <c r="H147" s="43"/>
      <c r="I147" s="43"/>
      <c r="J147" s="43"/>
      <c r="K147" s="43"/>
      <c r="L147" s="72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  <row r="148" s="11" customFormat="1" ht="29.28" customHeight="1">
      <c r="A148" s="236"/>
      <c r="B148" s="237"/>
      <c r="C148" s="238" t="s">
        <v>178</v>
      </c>
      <c r="D148" s="239" t="s">
        <v>63</v>
      </c>
      <c r="E148" s="239" t="s">
        <v>59</v>
      </c>
      <c r="F148" s="239" t="s">
        <v>60</v>
      </c>
      <c r="G148" s="239" t="s">
        <v>179</v>
      </c>
      <c r="H148" s="239" t="s">
        <v>180</v>
      </c>
      <c r="I148" s="239" t="s">
        <v>181</v>
      </c>
      <c r="J148" s="240" t="s">
        <v>147</v>
      </c>
      <c r="K148" s="241" t="s">
        <v>182</v>
      </c>
      <c r="L148" s="242"/>
      <c r="M148" s="109" t="s">
        <v>1</v>
      </c>
      <c r="N148" s="110" t="s">
        <v>42</v>
      </c>
      <c r="O148" s="110" t="s">
        <v>183</v>
      </c>
      <c r="P148" s="110" t="s">
        <v>184</v>
      </c>
      <c r="Q148" s="110" t="s">
        <v>185</v>
      </c>
      <c r="R148" s="110" t="s">
        <v>186</v>
      </c>
      <c r="S148" s="110" t="s">
        <v>187</v>
      </c>
      <c r="T148" s="111" t="s">
        <v>188</v>
      </c>
      <c r="U148" s="236"/>
      <c r="V148" s="236"/>
      <c r="W148" s="236"/>
      <c r="X148" s="236"/>
      <c r="Y148" s="236"/>
      <c r="Z148" s="236"/>
      <c r="AA148" s="236"/>
      <c r="AB148" s="236"/>
      <c r="AC148" s="236"/>
      <c r="AD148" s="236"/>
      <c r="AE148" s="236"/>
    </row>
    <row r="149" s="2" customFormat="1" ht="22.8" customHeight="1">
      <c r="A149" s="41"/>
      <c r="B149" s="42"/>
      <c r="C149" s="116" t="s">
        <v>144</v>
      </c>
      <c r="D149" s="43"/>
      <c r="E149" s="43"/>
      <c r="F149" s="43"/>
      <c r="G149" s="43"/>
      <c r="H149" s="43"/>
      <c r="I149" s="43"/>
      <c r="J149" s="243">
        <f>BK149</f>
        <v>0</v>
      </c>
      <c r="K149" s="43"/>
      <c r="L149" s="44"/>
      <c r="M149" s="112"/>
      <c r="N149" s="244"/>
      <c r="O149" s="113"/>
      <c r="P149" s="245">
        <f>P150+P190+P294+P313+P315+P321+P325</f>
        <v>0</v>
      </c>
      <c r="Q149" s="113"/>
      <c r="R149" s="245">
        <f>R150+R190+R294+R313+R315+R321+R325</f>
        <v>0.88818012891999998</v>
      </c>
      <c r="S149" s="113"/>
      <c r="T149" s="246">
        <f>T150+T190+T294+T313+T315+T321+T325</f>
        <v>0.39346910000000002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8" t="s">
        <v>77</v>
      </c>
      <c r="AU149" s="18" t="s">
        <v>149</v>
      </c>
      <c r="BK149" s="247">
        <f>BK150+BK190+BK294+BK313+BK315+BK321+BK325</f>
        <v>0</v>
      </c>
    </row>
    <row r="150" s="12" customFormat="1" ht="25.92" customHeight="1">
      <c r="A150" s="12"/>
      <c r="B150" s="248"/>
      <c r="C150" s="249"/>
      <c r="D150" s="250" t="s">
        <v>77</v>
      </c>
      <c r="E150" s="251" t="s">
        <v>189</v>
      </c>
      <c r="F150" s="251" t="s">
        <v>190</v>
      </c>
      <c r="G150" s="249"/>
      <c r="H150" s="249"/>
      <c r="I150" s="252"/>
      <c r="J150" s="227">
        <f>BK150</f>
        <v>0</v>
      </c>
      <c r="K150" s="249"/>
      <c r="L150" s="253"/>
      <c r="M150" s="254"/>
      <c r="N150" s="255"/>
      <c r="O150" s="255"/>
      <c r="P150" s="256">
        <f>P151+P170+P188</f>
        <v>0</v>
      </c>
      <c r="Q150" s="255"/>
      <c r="R150" s="256">
        <f>R151+R170+R188</f>
        <v>0.39663345120000004</v>
      </c>
      <c r="S150" s="255"/>
      <c r="T150" s="257">
        <f>T151+T170+T188</f>
        <v>0.26112000000000002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8" t="s">
        <v>85</v>
      </c>
      <c r="AT150" s="259" t="s">
        <v>77</v>
      </c>
      <c r="AU150" s="259" t="s">
        <v>78</v>
      </c>
      <c r="AY150" s="258" t="s">
        <v>191</v>
      </c>
      <c r="BK150" s="260">
        <f>BK151+BK170+BK188</f>
        <v>0</v>
      </c>
    </row>
    <row r="151" s="12" customFormat="1" ht="22.8" customHeight="1">
      <c r="A151" s="12"/>
      <c r="B151" s="248"/>
      <c r="C151" s="249"/>
      <c r="D151" s="250" t="s">
        <v>77</v>
      </c>
      <c r="E151" s="261" t="s">
        <v>192</v>
      </c>
      <c r="F151" s="261" t="s">
        <v>193</v>
      </c>
      <c r="G151" s="249"/>
      <c r="H151" s="249"/>
      <c r="I151" s="252"/>
      <c r="J151" s="262">
        <f>BK151</f>
        <v>0</v>
      </c>
      <c r="K151" s="249"/>
      <c r="L151" s="253"/>
      <c r="M151" s="254"/>
      <c r="N151" s="255"/>
      <c r="O151" s="255"/>
      <c r="P151" s="256">
        <f>SUM(P152:P169)</f>
        <v>0</v>
      </c>
      <c r="Q151" s="255"/>
      <c r="R151" s="256">
        <f>SUM(R152:R169)</f>
        <v>0.33009342000000003</v>
      </c>
      <c r="S151" s="255"/>
      <c r="T151" s="257">
        <f>SUM(T152:T169)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8" t="s">
        <v>85</v>
      </c>
      <c r="AT151" s="259" t="s">
        <v>77</v>
      </c>
      <c r="AU151" s="259" t="s">
        <v>85</v>
      </c>
      <c r="AY151" s="258" t="s">
        <v>191</v>
      </c>
      <c r="BK151" s="260">
        <f>SUM(BK152:BK169)</f>
        <v>0</v>
      </c>
    </row>
    <row r="152" s="2" customFormat="1" ht="24.15" customHeight="1">
      <c r="A152" s="41"/>
      <c r="B152" s="42"/>
      <c r="C152" s="263" t="s">
        <v>85</v>
      </c>
      <c r="D152" s="263" t="s">
        <v>194</v>
      </c>
      <c r="E152" s="264" t="s">
        <v>195</v>
      </c>
      <c r="F152" s="265" t="s">
        <v>196</v>
      </c>
      <c r="G152" s="266" t="s">
        <v>197</v>
      </c>
      <c r="H152" s="267">
        <v>9.0449999999999999</v>
      </c>
      <c r="I152" s="268"/>
      <c r="J152" s="269">
        <f>ROUND(I152*H152,2)</f>
        <v>0</v>
      </c>
      <c r="K152" s="270"/>
      <c r="L152" s="44"/>
      <c r="M152" s="271" t="s">
        <v>1</v>
      </c>
      <c r="N152" s="272" t="s">
        <v>44</v>
      </c>
      <c r="O152" s="100"/>
      <c r="P152" s="273">
        <f>O152*H152</f>
        <v>0</v>
      </c>
      <c r="Q152" s="273">
        <v>0.00020000000000000001</v>
      </c>
      <c r="R152" s="273">
        <f>Q152*H152</f>
        <v>0.0018090000000000001</v>
      </c>
      <c r="S152" s="273">
        <v>0</v>
      </c>
      <c r="T152" s="274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5" t="s">
        <v>198</v>
      </c>
      <c r="AT152" s="275" t="s">
        <v>194</v>
      </c>
      <c r="AU152" s="275" t="s">
        <v>91</v>
      </c>
      <c r="AY152" s="18" t="s">
        <v>191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8" t="s">
        <v>91</v>
      </c>
      <c r="BK152" s="160">
        <f>ROUND(I152*H152,2)</f>
        <v>0</v>
      </c>
      <c r="BL152" s="18" t="s">
        <v>198</v>
      </c>
      <c r="BM152" s="275" t="s">
        <v>1505</v>
      </c>
    </row>
    <row r="153" s="13" customFormat="1">
      <c r="A153" s="13"/>
      <c r="B153" s="276"/>
      <c r="C153" s="277"/>
      <c r="D153" s="278" t="s">
        <v>200</v>
      </c>
      <c r="E153" s="279" t="s">
        <v>1</v>
      </c>
      <c r="F153" s="280" t="s">
        <v>1506</v>
      </c>
      <c r="G153" s="277"/>
      <c r="H153" s="281">
        <v>1.845</v>
      </c>
      <c r="I153" s="282"/>
      <c r="J153" s="277"/>
      <c r="K153" s="277"/>
      <c r="L153" s="283"/>
      <c r="M153" s="284"/>
      <c r="N153" s="285"/>
      <c r="O153" s="285"/>
      <c r="P153" s="285"/>
      <c r="Q153" s="285"/>
      <c r="R153" s="285"/>
      <c r="S153" s="285"/>
      <c r="T153" s="2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7" t="s">
        <v>200</v>
      </c>
      <c r="AU153" s="287" t="s">
        <v>91</v>
      </c>
      <c r="AV153" s="13" t="s">
        <v>91</v>
      </c>
      <c r="AW153" s="13" t="s">
        <v>33</v>
      </c>
      <c r="AX153" s="13" t="s">
        <v>78</v>
      </c>
      <c r="AY153" s="287" t="s">
        <v>191</v>
      </c>
    </row>
    <row r="154" s="13" customFormat="1">
      <c r="A154" s="13"/>
      <c r="B154" s="276"/>
      <c r="C154" s="277"/>
      <c r="D154" s="278" t="s">
        <v>200</v>
      </c>
      <c r="E154" s="279" t="s">
        <v>1</v>
      </c>
      <c r="F154" s="280" t="s">
        <v>1507</v>
      </c>
      <c r="G154" s="277"/>
      <c r="H154" s="281">
        <v>7.2000000000000002</v>
      </c>
      <c r="I154" s="282"/>
      <c r="J154" s="277"/>
      <c r="K154" s="277"/>
      <c r="L154" s="283"/>
      <c r="M154" s="284"/>
      <c r="N154" s="285"/>
      <c r="O154" s="285"/>
      <c r="P154" s="285"/>
      <c r="Q154" s="285"/>
      <c r="R154" s="285"/>
      <c r="S154" s="285"/>
      <c r="T154" s="2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7" t="s">
        <v>200</v>
      </c>
      <c r="AU154" s="287" t="s">
        <v>91</v>
      </c>
      <c r="AV154" s="13" t="s">
        <v>91</v>
      </c>
      <c r="AW154" s="13" t="s">
        <v>33</v>
      </c>
      <c r="AX154" s="13" t="s">
        <v>78</v>
      </c>
      <c r="AY154" s="287" t="s">
        <v>191</v>
      </c>
    </row>
    <row r="155" s="14" customFormat="1">
      <c r="A155" s="14"/>
      <c r="B155" s="288"/>
      <c r="C155" s="289"/>
      <c r="D155" s="278" t="s">
        <v>200</v>
      </c>
      <c r="E155" s="290" t="s">
        <v>1</v>
      </c>
      <c r="F155" s="291" t="s">
        <v>204</v>
      </c>
      <c r="G155" s="289"/>
      <c r="H155" s="292">
        <v>9.0449999999999999</v>
      </c>
      <c r="I155" s="293"/>
      <c r="J155" s="289"/>
      <c r="K155" s="289"/>
      <c r="L155" s="294"/>
      <c r="M155" s="295"/>
      <c r="N155" s="296"/>
      <c r="O155" s="296"/>
      <c r="P155" s="296"/>
      <c r="Q155" s="296"/>
      <c r="R155" s="296"/>
      <c r="S155" s="296"/>
      <c r="T155" s="2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8" t="s">
        <v>200</v>
      </c>
      <c r="AU155" s="298" t="s">
        <v>91</v>
      </c>
      <c r="AV155" s="14" t="s">
        <v>121</v>
      </c>
      <c r="AW155" s="14" t="s">
        <v>33</v>
      </c>
      <c r="AX155" s="14" t="s">
        <v>85</v>
      </c>
      <c r="AY155" s="298" t="s">
        <v>191</v>
      </c>
    </row>
    <row r="156" s="2" customFormat="1" ht="24.15" customHeight="1">
      <c r="A156" s="41"/>
      <c r="B156" s="42"/>
      <c r="C156" s="263" t="s">
        <v>91</v>
      </c>
      <c r="D156" s="263" t="s">
        <v>194</v>
      </c>
      <c r="E156" s="264" t="s">
        <v>205</v>
      </c>
      <c r="F156" s="265" t="s">
        <v>206</v>
      </c>
      <c r="G156" s="266" t="s">
        <v>197</v>
      </c>
      <c r="H156" s="267">
        <v>10.68</v>
      </c>
      <c r="I156" s="268"/>
      <c r="J156" s="269">
        <f>ROUND(I156*H156,2)</f>
        <v>0</v>
      </c>
      <c r="K156" s="270"/>
      <c r="L156" s="44"/>
      <c r="M156" s="271" t="s">
        <v>1</v>
      </c>
      <c r="N156" s="272" t="s">
        <v>44</v>
      </c>
      <c r="O156" s="100"/>
      <c r="P156" s="273">
        <f>O156*H156</f>
        <v>0</v>
      </c>
      <c r="Q156" s="273">
        <v>0.00023000000000000001</v>
      </c>
      <c r="R156" s="273">
        <f>Q156*H156</f>
        <v>0.0024564000000000001</v>
      </c>
      <c r="S156" s="273">
        <v>0</v>
      </c>
      <c r="T156" s="27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5" t="s">
        <v>121</v>
      </c>
      <c r="AT156" s="275" t="s">
        <v>194</v>
      </c>
      <c r="AU156" s="275" t="s">
        <v>91</v>
      </c>
      <c r="AY156" s="18" t="s">
        <v>191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8" t="s">
        <v>91</v>
      </c>
      <c r="BK156" s="160">
        <f>ROUND(I156*H156,2)</f>
        <v>0</v>
      </c>
      <c r="BL156" s="18" t="s">
        <v>121</v>
      </c>
      <c r="BM156" s="275" t="s">
        <v>1508</v>
      </c>
    </row>
    <row r="157" s="13" customFormat="1">
      <c r="A157" s="13"/>
      <c r="B157" s="276"/>
      <c r="C157" s="277"/>
      <c r="D157" s="278" t="s">
        <v>200</v>
      </c>
      <c r="E157" s="279" t="s">
        <v>1</v>
      </c>
      <c r="F157" s="280" t="s">
        <v>1509</v>
      </c>
      <c r="G157" s="277"/>
      <c r="H157" s="281">
        <v>10.68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200</v>
      </c>
      <c r="AU157" s="287" t="s">
        <v>91</v>
      </c>
      <c r="AV157" s="13" t="s">
        <v>91</v>
      </c>
      <c r="AW157" s="13" t="s">
        <v>33</v>
      </c>
      <c r="AX157" s="13" t="s">
        <v>78</v>
      </c>
      <c r="AY157" s="287" t="s">
        <v>191</v>
      </c>
    </row>
    <row r="158" s="14" customFormat="1">
      <c r="A158" s="14"/>
      <c r="B158" s="288"/>
      <c r="C158" s="289"/>
      <c r="D158" s="278" t="s">
        <v>200</v>
      </c>
      <c r="E158" s="290" t="s">
        <v>117</v>
      </c>
      <c r="F158" s="291" t="s">
        <v>204</v>
      </c>
      <c r="G158" s="289"/>
      <c r="H158" s="292">
        <v>10.68</v>
      </c>
      <c r="I158" s="293"/>
      <c r="J158" s="289"/>
      <c r="K158" s="289"/>
      <c r="L158" s="294"/>
      <c r="M158" s="295"/>
      <c r="N158" s="296"/>
      <c r="O158" s="296"/>
      <c r="P158" s="296"/>
      <c r="Q158" s="296"/>
      <c r="R158" s="296"/>
      <c r="S158" s="296"/>
      <c r="T158" s="29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8" t="s">
        <v>200</v>
      </c>
      <c r="AU158" s="298" t="s">
        <v>91</v>
      </c>
      <c r="AV158" s="14" t="s">
        <v>121</v>
      </c>
      <c r="AW158" s="14" t="s">
        <v>33</v>
      </c>
      <c r="AX158" s="14" t="s">
        <v>85</v>
      </c>
      <c r="AY158" s="298" t="s">
        <v>191</v>
      </c>
    </row>
    <row r="159" s="2" customFormat="1" ht="24.15" customHeight="1">
      <c r="A159" s="41"/>
      <c r="B159" s="42"/>
      <c r="C159" s="263" t="s">
        <v>209</v>
      </c>
      <c r="D159" s="263" t="s">
        <v>194</v>
      </c>
      <c r="E159" s="264" t="s">
        <v>210</v>
      </c>
      <c r="F159" s="265" t="s">
        <v>211</v>
      </c>
      <c r="G159" s="266" t="s">
        <v>197</v>
      </c>
      <c r="H159" s="267">
        <v>10.049</v>
      </c>
      <c r="I159" s="268"/>
      <c r="J159" s="269">
        <f>ROUND(I159*H159,2)</f>
        <v>0</v>
      </c>
      <c r="K159" s="270"/>
      <c r="L159" s="44"/>
      <c r="M159" s="271" t="s">
        <v>1</v>
      </c>
      <c r="N159" s="272" t="s">
        <v>44</v>
      </c>
      <c r="O159" s="100"/>
      <c r="P159" s="273">
        <f>O159*H159</f>
        <v>0</v>
      </c>
      <c r="Q159" s="273">
        <v>0.0061799999999999997</v>
      </c>
      <c r="R159" s="273">
        <f>Q159*H159</f>
        <v>0.062102819999999996</v>
      </c>
      <c r="S159" s="273">
        <v>0</v>
      </c>
      <c r="T159" s="274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5" t="s">
        <v>121</v>
      </c>
      <c r="AT159" s="275" t="s">
        <v>194</v>
      </c>
      <c r="AU159" s="275" t="s">
        <v>91</v>
      </c>
      <c r="AY159" s="18" t="s">
        <v>191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8" t="s">
        <v>91</v>
      </c>
      <c r="BK159" s="160">
        <f>ROUND(I159*H159,2)</f>
        <v>0</v>
      </c>
      <c r="BL159" s="18" t="s">
        <v>121</v>
      </c>
      <c r="BM159" s="275" t="s">
        <v>1510</v>
      </c>
    </row>
    <row r="160" s="13" customFormat="1">
      <c r="A160" s="13"/>
      <c r="B160" s="276"/>
      <c r="C160" s="277"/>
      <c r="D160" s="278" t="s">
        <v>200</v>
      </c>
      <c r="E160" s="279" t="s">
        <v>1</v>
      </c>
      <c r="F160" s="280" t="s">
        <v>1511</v>
      </c>
      <c r="G160" s="277"/>
      <c r="H160" s="281">
        <v>17.25</v>
      </c>
      <c r="I160" s="282"/>
      <c r="J160" s="277"/>
      <c r="K160" s="277"/>
      <c r="L160" s="283"/>
      <c r="M160" s="284"/>
      <c r="N160" s="285"/>
      <c r="O160" s="285"/>
      <c r="P160" s="285"/>
      <c r="Q160" s="285"/>
      <c r="R160" s="285"/>
      <c r="S160" s="285"/>
      <c r="T160" s="28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7" t="s">
        <v>200</v>
      </c>
      <c r="AU160" s="287" t="s">
        <v>91</v>
      </c>
      <c r="AV160" s="13" t="s">
        <v>91</v>
      </c>
      <c r="AW160" s="13" t="s">
        <v>33</v>
      </c>
      <c r="AX160" s="13" t="s">
        <v>78</v>
      </c>
      <c r="AY160" s="287" t="s">
        <v>191</v>
      </c>
    </row>
    <row r="161" s="13" customFormat="1">
      <c r="A161" s="13"/>
      <c r="B161" s="276"/>
      <c r="C161" s="277"/>
      <c r="D161" s="278" t="s">
        <v>200</v>
      </c>
      <c r="E161" s="279" t="s">
        <v>1501</v>
      </c>
      <c r="F161" s="280" t="s">
        <v>1512</v>
      </c>
      <c r="G161" s="277"/>
      <c r="H161" s="281">
        <v>-7.6799999999999997</v>
      </c>
      <c r="I161" s="282"/>
      <c r="J161" s="277"/>
      <c r="K161" s="277"/>
      <c r="L161" s="283"/>
      <c r="M161" s="284"/>
      <c r="N161" s="285"/>
      <c r="O161" s="285"/>
      <c r="P161" s="285"/>
      <c r="Q161" s="285"/>
      <c r="R161" s="285"/>
      <c r="S161" s="285"/>
      <c r="T161" s="2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7" t="s">
        <v>200</v>
      </c>
      <c r="AU161" s="287" t="s">
        <v>91</v>
      </c>
      <c r="AV161" s="13" t="s">
        <v>91</v>
      </c>
      <c r="AW161" s="13" t="s">
        <v>33</v>
      </c>
      <c r="AX161" s="13" t="s">
        <v>78</v>
      </c>
      <c r="AY161" s="287" t="s">
        <v>191</v>
      </c>
    </row>
    <row r="162" s="15" customFormat="1">
      <c r="A162" s="15"/>
      <c r="B162" s="299"/>
      <c r="C162" s="300"/>
      <c r="D162" s="278" t="s">
        <v>200</v>
      </c>
      <c r="E162" s="301" t="s">
        <v>127</v>
      </c>
      <c r="F162" s="302" t="s">
        <v>214</v>
      </c>
      <c r="G162" s="300"/>
      <c r="H162" s="303">
        <v>9.5700000000000003</v>
      </c>
      <c r="I162" s="304"/>
      <c r="J162" s="300"/>
      <c r="K162" s="300"/>
      <c r="L162" s="305"/>
      <c r="M162" s="306"/>
      <c r="N162" s="307"/>
      <c r="O162" s="307"/>
      <c r="P162" s="307"/>
      <c r="Q162" s="307"/>
      <c r="R162" s="307"/>
      <c r="S162" s="307"/>
      <c r="T162" s="30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9" t="s">
        <v>200</v>
      </c>
      <c r="AU162" s="309" t="s">
        <v>91</v>
      </c>
      <c r="AV162" s="15" t="s">
        <v>209</v>
      </c>
      <c r="AW162" s="15" t="s">
        <v>33</v>
      </c>
      <c r="AX162" s="15" t="s">
        <v>78</v>
      </c>
      <c r="AY162" s="309" t="s">
        <v>191</v>
      </c>
    </row>
    <row r="163" s="13" customFormat="1">
      <c r="A163" s="13"/>
      <c r="B163" s="276"/>
      <c r="C163" s="277"/>
      <c r="D163" s="278" t="s">
        <v>200</v>
      </c>
      <c r="E163" s="279" t="s">
        <v>1</v>
      </c>
      <c r="F163" s="280" t="s">
        <v>215</v>
      </c>
      <c r="G163" s="277"/>
      <c r="H163" s="281">
        <v>0.47899999999999998</v>
      </c>
      <c r="I163" s="282"/>
      <c r="J163" s="277"/>
      <c r="K163" s="277"/>
      <c r="L163" s="283"/>
      <c r="M163" s="284"/>
      <c r="N163" s="285"/>
      <c r="O163" s="285"/>
      <c r="P163" s="285"/>
      <c r="Q163" s="285"/>
      <c r="R163" s="285"/>
      <c r="S163" s="285"/>
      <c r="T163" s="28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7" t="s">
        <v>200</v>
      </c>
      <c r="AU163" s="287" t="s">
        <v>91</v>
      </c>
      <c r="AV163" s="13" t="s">
        <v>91</v>
      </c>
      <c r="AW163" s="13" t="s">
        <v>33</v>
      </c>
      <c r="AX163" s="13" t="s">
        <v>78</v>
      </c>
      <c r="AY163" s="287" t="s">
        <v>191</v>
      </c>
    </row>
    <row r="164" s="14" customFormat="1">
      <c r="A164" s="14"/>
      <c r="B164" s="288"/>
      <c r="C164" s="289"/>
      <c r="D164" s="278" t="s">
        <v>200</v>
      </c>
      <c r="E164" s="290" t="s">
        <v>1</v>
      </c>
      <c r="F164" s="291" t="s">
        <v>204</v>
      </c>
      <c r="G164" s="289"/>
      <c r="H164" s="292">
        <v>10.049</v>
      </c>
      <c r="I164" s="293"/>
      <c r="J164" s="289"/>
      <c r="K164" s="289"/>
      <c r="L164" s="294"/>
      <c r="M164" s="295"/>
      <c r="N164" s="296"/>
      <c r="O164" s="296"/>
      <c r="P164" s="296"/>
      <c r="Q164" s="296"/>
      <c r="R164" s="296"/>
      <c r="S164" s="296"/>
      <c r="T164" s="29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8" t="s">
        <v>200</v>
      </c>
      <c r="AU164" s="298" t="s">
        <v>91</v>
      </c>
      <c r="AV164" s="14" t="s">
        <v>121</v>
      </c>
      <c r="AW164" s="14" t="s">
        <v>33</v>
      </c>
      <c r="AX164" s="14" t="s">
        <v>85</v>
      </c>
      <c r="AY164" s="298" t="s">
        <v>191</v>
      </c>
    </row>
    <row r="165" s="2" customFormat="1" ht="24.15" customHeight="1">
      <c r="A165" s="41"/>
      <c r="B165" s="42"/>
      <c r="C165" s="263" t="s">
        <v>121</v>
      </c>
      <c r="D165" s="263" t="s">
        <v>194</v>
      </c>
      <c r="E165" s="264" t="s">
        <v>605</v>
      </c>
      <c r="F165" s="265" t="s">
        <v>606</v>
      </c>
      <c r="G165" s="266" t="s">
        <v>197</v>
      </c>
      <c r="H165" s="267">
        <v>7.6799999999999997</v>
      </c>
      <c r="I165" s="268"/>
      <c r="J165" s="269">
        <f>ROUND(I165*H165,2)</f>
        <v>0</v>
      </c>
      <c r="K165" s="270"/>
      <c r="L165" s="44"/>
      <c r="M165" s="271" t="s">
        <v>1</v>
      </c>
      <c r="N165" s="272" t="s">
        <v>44</v>
      </c>
      <c r="O165" s="100"/>
      <c r="P165" s="273">
        <f>O165*H165</f>
        <v>0</v>
      </c>
      <c r="Q165" s="273">
        <v>0.0051500000000000001</v>
      </c>
      <c r="R165" s="273">
        <f>Q165*H165</f>
        <v>0.039551999999999997</v>
      </c>
      <c r="S165" s="273">
        <v>0</v>
      </c>
      <c r="T165" s="274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75" t="s">
        <v>121</v>
      </c>
      <c r="AT165" s="275" t="s">
        <v>194</v>
      </c>
      <c r="AU165" s="275" t="s">
        <v>91</v>
      </c>
      <c r="AY165" s="18" t="s">
        <v>191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8" t="s">
        <v>91</v>
      </c>
      <c r="BK165" s="160">
        <f>ROUND(I165*H165,2)</f>
        <v>0</v>
      </c>
      <c r="BL165" s="18" t="s">
        <v>121</v>
      </c>
      <c r="BM165" s="275" t="s">
        <v>1513</v>
      </c>
    </row>
    <row r="166" s="13" customFormat="1">
      <c r="A166" s="13"/>
      <c r="B166" s="276"/>
      <c r="C166" s="277"/>
      <c r="D166" s="278" t="s">
        <v>200</v>
      </c>
      <c r="E166" s="279" t="s">
        <v>1</v>
      </c>
      <c r="F166" s="280" t="s">
        <v>1514</v>
      </c>
      <c r="G166" s="277"/>
      <c r="H166" s="281">
        <v>7.6799999999999997</v>
      </c>
      <c r="I166" s="282"/>
      <c r="J166" s="277"/>
      <c r="K166" s="277"/>
      <c r="L166" s="283"/>
      <c r="M166" s="284"/>
      <c r="N166" s="285"/>
      <c r="O166" s="285"/>
      <c r="P166" s="285"/>
      <c r="Q166" s="285"/>
      <c r="R166" s="285"/>
      <c r="S166" s="285"/>
      <c r="T166" s="2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7" t="s">
        <v>200</v>
      </c>
      <c r="AU166" s="287" t="s">
        <v>91</v>
      </c>
      <c r="AV166" s="13" t="s">
        <v>91</v>
      </c>
      <c r="AW166" s="13" t="s">
        <v>33</v>
      </c>
      <c r="AX166" s="13" t="s">
        <v>78</v>
      </c>
      <c r="AY166" s="287" t="s">
        <v>191</v>
      </c>
    </row>
    <row r="167" s="14" customFormat="1">
      <c r="A167" s="14"/>
      <c r="B167" s="288"/>
      <c r="C167" s="289"/>
      <c r="D167" s="278" t="s">
        <v>200</v>
      </c>
      <c r="E167" s="290" t="s">
        <v>1</v>
      </c>
      <c r="F167" s="291" t="s">
        <v>204</v>
      </c>
      <c r="G167" s="289"/>
      <c r="H167" s="292">
        <v>7.6799999999999997</v>
      </c>
      <c r="I167" s="293"/>
      <c r="J167" s="289"/>
      <c r="K167" s="289"/>
      <c r="L167" s="294"/>
      <c r="M167" s="295"/>
      <c r="N167" s="296"/>
      <c r="O167" s="296"/>
      <c r="P167" s="296"/>
      <c r="Q167" s="296"/>
      <c r="R167" s="296"/>
      <c r="S167" s="296"/>
      <c r="T167" s="29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8" t="s">
        <v>200</v>
      </c>
      <c r="AU167" s="298" t="s">
        <v>91</v>
      </c>
      <c r="AV167" s="14" t="s">
        <v>121</v>
      </c>
      <c r="AW167" s="14" t="s">
        <v>33</v>
      </c>
      <c r="AX167" s="14" t="s">
        <v>85</v>
      </c>
      <c r="AY167" s="298" t="s">
        <v>191</v>
      </c>
    </row>
    <row r="168" s="2" customFormat="1" ht="24.15" customHeight="1">
      <c r="A168" s="41"/>
      <c r="B168" s="42"/>
      <c r="C168" s="263" t="s">
        <v>221</v>
      </c>
      <c r="D168" s="263" t="s">
        <v>194</v>
      </c>
      <c r="E168" s="264" t="s">
        <v>216</v>
      </c>
      <c r="F168" s="265" t="s">
        <v>217</v>
      </c>
      <c r="G168" s="266" t="s">
        <v>197</v>
      </c>
      <c r="H168" s="267">
        <v>10.68</v>
      </c>
      <c r="I168" s="268"/>
      <c r="J168" s="269">
        <f>ROUND(I168*H168,2)</f>
        <v>0</v>
      </c>
      <c r="K168" s="270"/>
      <c r="L168" s="44"/>
      <c r="M168" s="271" t="s">
        <v>1</v>
      </c>
      <c r="N168" s="272" t="s">
        <v>44</v>
      </c>
      <c r="O168" s="100"/>
      <c r="P168" s="273">
        <f>O168*H168</f>
        <v>0</v>
      </c>
      <c r="Q168" s="273">
        <v>0.020990000000000002</v>
      </c>
      <c r="R168" s="273">
        <f>Q168*H168</f>
        <v>0.22417320000000002</v>
      </c>
      <c r="S168" s="273">
        <v>0</v>
      </c>
      <c r="T168" s="274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5" t="s">
        <v>121</v>
      </c>
      <c r="AT168" s="275" t="s">
        <v>194</v>
      </c>
      <c r="AU168" s="275" t="s">
        <v>91</v>
      </c>
      <c r="AY168" s="18" t="s">
        <v>191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8" t="s">
        <v>91</v>
      </c>
      <c r="BK168" s="160">
        <f>ROUND(I168*H168,2)</f>
        <v>0</v>
      </c>
      <c r="BL168" s="18" t="s">
        <v>121</v>
      </c>
      <c r="BM168" s="275" t="s">
        <v>1515</v>
      </c>
    </row>
    <row r="169" s="13" customFormat="1">
      <c r="A169" s="13"/>
      <c r="B169" s="276"/>
      <c r="C169" s="277"/>
      <c r="D169" s="278" t="s">
        <v>200</v>
      </c>
      <c r="E169" s="279" t="s">
        <v>1</v>
      </c>
      <c r="F169" s="280" t="s">
        <v>117</v>
      </c>
      <c r="G169" s="277"/>
      <c r="H169" s="281">
        <v>10.68</v>
      </c>
      <c r="I169" s="282"/>
      <c r="J169" s="277"/>
      <c r="K169" s="277"/>
      <c r="L169" s="283"/>
      <c r="M169" s="284"/>
      <c r="N169" s="285"/>
      <c r="O169" s="285"/>
      <c r="P169" s="285"/>
      <c r="Q169" s="285"/>
      <c r="R169" s="285"/>
      <c r="S169" s="285"/>
      <c r="T169" s="2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7" t="s">
        <v>200</v>
      </c>
      <c r="AU169" s="287" t="s">
        <v>91</v>
      </c>
      <c r="AV169" s="13" t="s">
        <v>91</v>
      </c>
      <c r="AW169" s="13" t="s">
        <v>33</v>
      </c>
      <c r="AX169" s="13" t="s">
        <v>85</v>
      </c>
      <c r="AY169" s="287" t="s">
        <v>191</v>
      </c>
    </row>
    <row r="170" s="12" customFormat="1" ht="22.8" customHeight="1">
      <c r="A170" s="12"/>
      <c r="B170" s="248"/>
      <c r="C170" s="249"/>
      <c r="D170" s="250" t="s">
        <v>77</v>
      </c>
      <c r="E170" s="261" t="s">
        <v>219</v>
      </c>
      <c r="F170" s="261" t="s">
        <v>220</v>
      </c>
      <c r="G170" s="249"/>
      <c r="H170" s="249"/>
      <c r="I170" s="252"/>
      <c r="J170" s="262">
        <f>BK170</f>
        <v>0</v>
      </c>
      <c r="K170" s="249"/>
      <c r="L170" s="253"/>
      <c r="M170" s="254"/>
      <c r="N170" s="255"/>
      <c r="O170" s="255"/>
      <c r="P170" s="256">
        <f>SUM(P171:P187)</f>
        <v>0</v>
      </c>
      <c r="Q170" s="255"/>
      <c r="R170" s="256">
        <f>SUM(R171:R187)</f>
        <v>0.066540031199999988</v>
      </c>
      <c r="S170" s="255"/>
      <c r="T170" s="257">
        <f>SUM(T171:T187)</f>
        <v>0.26112000000000002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58" t="s">
        <v>85</v>
      </c>
      <c r="AT170" s="259" t="s">
        <v>77</v>
      </c>
      <c r="AU170" s="259" t="s">
        <v>85</v>
      </c>
      <c r="AY170" s="258" t="s">
        <v>191</v>
      </c>
      <c r="BK170" s="260">
        <f>SUM(BK171:BK187)</f>
        <v>0</v>
      </c>
    </row>
    <row r="171" s="2" customFormat="1" ht="24.15" customHeight="1">
      <c r="A171" s="41"/>
      <c r="B171" s="42"/>
      <c r="C171" s="263" t="s">
        <v>192</v>
      </c>
      <c r="D171" s="263" t="s">
        <v>194</v>
      </c>
      <c r="E171" s="264" t="s">
        <v>222</v>
      </c>
      <c r="F171" s="265" t="s">
        <v>223</v>
      </c>
      <c r="G171" s="266" t="s">
        <v>197</v>
      </c>
      <c r="H171" s="267">
        <v>10.68</v>
      </c>
      <c r="I171" s="268"/>
      <c r="J171" s="269">
        <f>ROUND(I171*H171,2)</f>
        <v>0</v>
      </c>
      <c r="K171" s="270"/>
      <c r="L171" s="44"/>
      <c r="M171" s="271" t="s">
        <v>1</v>
      </c>
      <c r="N171" s="272" t="s">
        <v>44</v>
      </c>
      <c r="O171" s="100"/>
      <c r="P171" s="273">
        <f>O171*H171</f>
        <v>0</v>
      </c>
      <c r="Q171" s="273">
        <v>0.0061813399999999996</v>
      </c>
      <c r="R171" s="273">
        <f>Q171*H171</f>
        <v>0.066016711199999994</v>
      </c>
      <c r="S171" s="273">
        <v>0</v>
      </c>
      <c r="T171" s="274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5" t="s">
        <v>121</v>
      </c>
      <c r="AT171" s="275" t="s">
        <v>194</v>
      </c>
      <c r="AU171" s="275" t="s">
        <v>91</v>
      </c>
      <c r="AY171" s="18" t="s">
        <v>191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8" t="s">
        <v>91</v>
      </c>
      <c r="BK171" s="160">
        <f>ROUND(I171*H171,2)</f>
        <v>0</v>
      </c>
      <c r="BL171" s="18" t="s">
        <v>121</v>
      </c>
      <c r="BM171" s="275" t="s">
        <v>1516</v>
      </c>
    </row>
    <row r="172" s="13" customFormat="1">
      <c r="A172" s="13"/>
      <c r="B172" s="276"/>
      <c r="C172" s="277"/>
      <c r="D172" s="278" t="s">
        <v>200</v>
      </c>
      <c r="E172" s="279" t="s">
        <v>1</v>
      </c>
      <c r="F172" s="280" t="s">
        <v>117</v>
      </c>
      <c r="G172" s="277"/>
      <c r="H172" s="281">
        <v>10.68</v>
      </c>
      <c r="I172" s="282"/>
      <c r="J172" s="277"/>
      <c r="K172" s="277"/>
      <c r="L172" s="283"/>
      <c r="M172" s="284"/>
      <c r="N172" s="285"/>
      <c r="O172" s="285"/>
      <c r="P172" s="285"/>
      <c r="Q172" s="285"/>
      <c r="R172" s="285"/>
      <c r="S172" s="285"/>
      <c r="T172" s="2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7" t="s">
        <v>200</v>
      </c>
      <c r="AU172" s="287" t="s">
        <v>91</v>
      </c>
      <c r="AV172" s="13" t="s">
        <v>91</v>
      </c>
      <c r="AW172" s="13" t="s">
        <v>33</v>
      </c>
      <c r="AX172" s="13" t="s">
        <v>85</v>
      </c>
      <c r="AY172" s="287" t="s">
        <v>191</v>
      </c>
    </row>
    <row r="173" s="2" customFormat="1" ht="16.5" customHeight="1">
      <c r="A173" s="41"/>
      <c r="B173" s="42"/>
      <c r="C173" s="263" t="s">
        <v>228</v>
      </c>
      <c r="D173" s="263" t="s">
        <v>194</v>
      </c>
      <c r="E173" s="264" t="s">
        <v>225</v>
      </c>
      <c r="F173" s="265" t="s">
        <v>226</v>
      </c>
      <c r="G173" s="266" t="s">
        <v>197</v>
      </c>
      <c r="H173" s="267">
        <v>10.68</v>
      </c>
      <c r="I173" s="268"/>
      <c r="J173" s="269">
        <f>ROUND(I173*H173,2)</f>
        <v>0</v>
      </c>
      <c r="K173" s="270"/>
      <c r="L173" s="44"/>
      <c r="M173" s="271" t="s">
        <v>1</v>
      </c>
      <c r="N173" s="272" t="s">
        <v>44</v>
      </c>
      <c r="O173" s="100"/>
      <c r="P173" s="273">
        <f>O173*H173</f>
        <v>0</v>
      </c>
      <c r="Q173" s="273">
        <v>4.8999999999999998E-05</v>
      </c>
      <c r="R173" s="273">
        <f>Q173*H173</f>
        <v>0.00052331999999999997</v>
      </c>
      <c r="S173" s="273">
        <v>0</v>
      </c>
      <c r="T173" s="27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5" t="s">
        <v>121</v>
      </c>
      <c r="AT173" s="275" t="s">
        <v>194</v>
      </c>
      <c r="AU173" s="275" t="s">
        <v>91</v>
      </c>
      <c r="AY173" s="18" t="s">
        <v>191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91</v>
      </c>
      <c r="BK173" s="160">
        <f>ROUND(I173*H173,2)</f>
        <v>0</v>
      </c>
      <c r="BL173" s="18" t="s">
        <v>121</v>
      </c>
      <c r="BM173" s="275" t="s">
        <v>1517</v>
      </c>
    </row>
    <row r="174" s="13" customFormat="1">
      <c r="A174" s="13"/>
      <c r="B174" s="276"/>
      <c r="C174" s="277"/>
      <c r="D174" s="278" t="s">
        <v>200</v>
      </c>
      <c r="E174" s="279" t="s">
        <v>1</v>
      </c>
      <c r="F174" s="280" t="s">
        <v>117</v>
      </c>
      <c r="G174" s="277"/>
      <c r="H174" s="281">
        <v>10.68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33</v>
      </c>
      <c r="AX174" s="13" t="s">
        <v>85</v>
      </c>
      <c r="AY174" s="287" t="s">
        <v>191</v>
      </c>
    </row>
    <row r="175" s="2" customFormat="1" ht="37.8" customHeight="1">
      <c r="A175" s="41"/>
      <c r="B175" s="42"/>
      <c r="C175" s="263" t="s">
        <v>138</v>
      </c>
      <c r="D175" s="263" t="s">
        <v>194</v>
      </c>
      <c r="E175" s="264" t="s">
        <v>682</v>
      </c>
      <c r="F175" s="265" t="s">
        <v>683</v>
      </c>
      <c r="G175" s="266" t="s">
        <v>197</v>
      </c>
      <c r="H175" s="267">
        <v>3.8399999999999999</v>
      </c>
      <c r="I175" s="268"/>
      <c r="J175" s="269">
        <f>ROUND(I175*H175,2)</f>
        <v>0</v>
      </c>
      <c r="K175" s="270"/>
      <c r="L175" s="44"/>
      <c r="M175" s="271" t="s">
        <v>1</v>
      </c>
      <c r="N175" s="272" t="s">
        <v>44</v>
      </c>
      <c r="O175" s="100"/>
      <c r="P175" s="273">
        <f>O175*H175</f>
        <v>0</v>
      </c>
      <c r="Q175" s="273">
        <v>0</v>
      </c>
      <c r="R175" s="273">
        <f>Q175*H175</f>
        <v>0</v>
      </c>
      <c r="S175" s="273">
        <v>0.068000000000000005</v>
      </c>
      <c r="T175" s="274">
        <f>S175*H175</f>
        <v>0.26112000000000002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5" t="s">
        <v>121</v>
      </c>
      <c r="AT175" s="275" t="s">
        <v>194</v>
      </c>
      <c r="AU175" s="275" t="s">
        <v>91</v>
      </c>
      <c r="AY175" s="18" t="s">
        <v>191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8" t="s">
        <v>91</v>
      </c>
      <c r="BK175" s="160">
        <f>ROUND(I175*H175,2)</f>
        <v>0</v>
      </c>
      <c r="BL175" s="18" t="s">
        <v>121</v>
      </c>
      <c r="BM175" s="275" t="s">
        <v>1518</v>
      </c>
    </row>
    <row r="176" s="13" customFormat="1">
      <c r="A176" s="13"/>
      <c r="B176" s="276"/>
      <c r="C176" s="277"/>
      <c r="D176" s="278" t="s">
        <v>200</v>
      </c>
      <c r="E176" s="279" t="s">
        <v>1</v>
      </c>
      <c r="F176" s="280" t="s">
        <v>1519</v>
      </c>
      <c r="G176" s="277"/>
      <c r="H176" s="281">
        <v>3.8399999999999999</v>
      </c>
      <c r="I176" s="282"/>
      <c r="J176" s="277"/>
      <c r="K176" s="277"/>
      <c r="L176" s="283"/>
      <c r="M176" s="284"/>
      <c r="N176" s="285"/>
      <c r="O176" s="285"/>
      <c r="P176" s="285"/>
      <c r="Q176" s="285"/>
      <c r="R176" s="285"/>
      <c r="S176" s="285"/>
      <c r="T176" s="2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7" t="s">
        <v>200</v>
      </c>
      <c r="AU176" s="287" t="s">
        <v>91</v>
      </c>
      <c r="AV176" s="13" t="s">
        <v>91</v>
      </c>
      <c r="AW176" s="13" t="s">
        <v>33</v>
      </c>
      <c r="AX176" s="13" t="s">
        <v>78</v>
      </c>
      <c r="AY176" s="287" t="s">
        <v>191</v>
      </c>
    </row>
    <row r="177" s="14" customFormat="1">
      <c r="A177" s="14"/>
      <c r="B177" s="288"/>
      <c r="C177" s="289"/>
      <c r="D177" s="278" t="s">
        <v>200</v>
      </c>
      <c r="E177" s="290" t="s">
        <v>1</v>
      </c>
      <c r="F177" s="291" t="s">
        <v>204</v>
      </c>
      <c r="G177" s="289"/>
      <c r="H177" s="292">
        <v>3.8399999999999999</v>
      </c>
      <c r="I177" s="293"/>
      <c r="J177" s="289"/>
      <c r="K177" s="289"/>
      <c r="L177" s="294"/>
      <c r="M177" s="295"/>
      <c r="N177" s="296"/>
      <c r="O177" s="296"/>
      <c r="P177" s="296"/>
      <c r="Q177" s="296"/>
      <c r="R177" s="296"/>
      <c r="S177" s="296"/>
      <c r="T177" s="29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8" t="s">
        <v>200</v>
      </c>
      <c r="AU177" s="298" t="s">
        <v>91</v>
      </c>
      <c r="AV177" s="14" t="s">
        <v>121</v>
      </c>
      <c r="AW177" s="14" t="s">
        <v>33</v>
      </c>
      <c r="AX177" s="14" t="s">
        <v>85</v>
      </c>
      <c r="AY177" s="298" t="s">
        <v>191</v>
      </c>
    </row>
    <row r="178" s="2" customFormat="1" ht="21.75" customHeight="1">
      <c r="A178" s="41"/>
      <c r="B178" s="42"/>
      <c r="C178" s="263" t="s">
        <v>219</v>
      </c>
      <c r="D178" s="263" t="s">
        <v>194</v>
      </c>
      <c r="E178" s="264" t="s">
        <v>236</v>
      </c>
      <c r="F178" s="265" t="s">
        <v>237</v>
      </c>
      <c r="G178" s="266" t="s">
        <v>238</v>
      </c>
      <c r="H178" s="267">
        <v>0.39200000000000002</v>
      </c>
      <c r="I178" s="268"/>
      <c r="J178" s="269">
        <f>ROUND(I178*H178,2)</f>
        <v>0</v>
      </c>
      <c r="K178" s="270"/>
      <c r="L178" s="44"/>
      <c r="M178" s="271" t="s">
        <v>1</v>
      </c>
      <c r="N178" s="272" t="s">
        <v>44</v>
      </c>
      <c r="O178" s="100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5" t="s">
        <v>121</v>
      </c>
      <c r="AT178" s="275" t="s">
        <v>194</v>
      </c>
      <c r="AU178" s="275" t="s">
        <v>91</v>
      </c>
      <c r="AY178" s="18" t="s">
        <v>191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8" t="s">
        <v>91</v>
      </c>
      <c r="BK178" s="160">
        <f>ROUND(I178*H178,2)</f>
        <v>0</v>
      </c>
      <c r="BL178" s="18" t="s">
        <v>121</v>
      </c>
      <c r="BM178" s="275" t="s">
        <v>1520</v>
      </c>
    </row>
    <row r="179" s="2" customFormat="1" ht="21.75" customHeight="1">
      <c r="A179" s="41"/>
      <c r="B179" s="42"/>
      <c r="C179" s="263" t="s">
        <v>243</v>
      </c>
      <c r="D179" s="263" t="s">
        <v>194</v>
      </c>
      <c r="E179" s="264" t="s">
        <v>240</v>
      </c>
      <c r="F179" s="265" t="s">
        <v>241</v>
      </c>
      <c r="G179" s="266" t="s">
        <v>238</v>
      </c>
      <c r="H179" s="267">
        <v>0.39200000000000002</v>
      </c>
      <c r="I179" s="268"/>
      <c r="J179" s="269">
        <f>ROUND(I179*H179,2)</f>
        <v>0</v>
      </c>
      <c r="K179" s="270"/>
      <c r="L179" s="44"/>
      <c r="M179" s="271" t="s">
        <v>1</v>
      </c>
      <c r="N179" s="272" t="s">
        <v>44</v>
      </c>
      <c r="O179" s="100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5" t="s">
        <v>121</v>
      </c>
      <c r="AT179" s="275" t="s">
        <v>194</v>
      </c>
      <c r="AU179" s="275" t="s">
        <v>91</v>
      </c>
      <c r="AY179" s="18" t="s">
        <v>191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8" t="s">
        <v>91</v>
      </c>
      <c r="BK179" s="160">
        <f>ROUND(I179*H179,2)</f>
        <v>0</v>
      </c>
      <c r="BL179" s="18" t="s">
        <v>121</v>
      </c>
      <c r="BM179" s="275" t="s">
        <v>1521</v>
      </c>
    </row>
    <row r="180" s="2" customFormat="1" ht="24.15" customHeight="1">
      <c r="A180" s="41"/>
      <c r="B180" s="42"/>
      <c r="C180" s="263" t="s">
        <v>248</v>
      </c>
      <c r="D180" s="263" t="s">
        <v>194</v>
      </c>
      <c r="E180" s="264" t="s">
        <v>244</v>
      </c>
      <c r="F180" s="265" t="s">
        <v>245</v>
      </c>
      <c r="G180" s="266" t="s">
        <v>238</v>
      </c>
      <c r="H180" s="267">
        <v>7.4480000000000004</v>
      </c>
      <c r="I180" s="268"/>
      <c r="J180" s="269">
        <f>ROUND(I180*H180,2)</f>
        <v>0</v>
      </c>
      <c r="K180" s="270"/>
      <c r="L180" s="44"/>
      <c r="M180" s="271" t="s">
        <v>1</v>
      </c>
      <c r="N180" s="272" t="s">
        <v>44</v>
      </c>
      <c r="O180" s="100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5" t="s">
        <v>121</v>
      </c>
      <c r="AT180" s="275" t="s">
        <v>194</v>
      </c>
      <c r="AU180" s="275" t="s">
        <v>91</v>
      </c>
      <c r="AY180" s="18" t="s">
        <v>191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8" t="s">
        <v>91</v>
      </c>
      <c r="BK180" s="160">
        <f>ROUND(I180*H180,2)</f>
        <v>0</v>
      </c>
      <c r="BL180" s="18" t="s">
        <v>121</v>
      </c>
      <c r="BM180" s="275" t="s">
        <v>1522</v>
      </c>
    </row>
    <row r="181" s="13" customFormat="1">
      <c r="A181" s="13"/>
      <c r="B181" s="276"/>
      <c r="C181" s="277"/>
      <c r="D181" s="278" t="s">
        <v>200</v>
      </c>
      <c r="E181" s="277"/>
      <c r="F181" s="280" t="s">
        <v>1523</v>
      </c>
      <c r="G181" s="277"/>
      <c r="H181" s="281">
        <v>7.4480000000000004</v>
      </c>
      <c r="I181" s="282"/>
      <c r="J181" s="277"/>
      <c r="K181" s="277"/>
      <c r="L181" s="283"/>
      <c r="M181" s="284"/>
      <c r="N181" s="285"/>
      <c r="O181" s="285"/>
      <c r="P181" s="285"/>
      <c r="Q181" s="285"/>
      <c r="R181" s="285"/>
      <c r="S181" s="285"/>
      <c r="T181" s="2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87" t="s">
        <v>200</v>
      </c>
      <c r="AU181" s="287" t="s">
        <v>91</v>
      </c>
      <c r="AV181" s="13" t="s">
        <v>91</v>
      </c>
      <c r="AW181" s="13" t="s">
        <v>4</v>
      </c>
      <c r="AX181" s="13" t="s">
        <v>85</v>
      </c>
      <c r="AY181" s="287" t="s">
        <v>191</v>
      </c>
    </row>
    <row r="182" s="2" customFormat="1" ht="24.15" customHeight="1">
      <c r="A182" s="41"/>
      <c r="B182" s="42"/>
      <c r="C182" s="263" t="s">
        <v>252</v>
      </c>
      <c r="D182" s="263" t="s">
        <v>194</v>
      </c>
      <c r="E182" s="264" t="s">
        <v>249</v>
      </c>
      <c r="F182" s="265" t="s">
        <v>250</v>
      </c>
      <c r="G182" s="266" t="s">
        <v>238</v>
      </c>
      <c r="H182" s="267">
        <v>0.39200000000000002</v>
      </c>
      <c r="I182" s="268"/>
      <c r="J182" s="269">
        <f>ROUND(I182*H182,2)</f>
        <v>0</v>
      </c>
      <c r="K182" s="270"/>
      <c r="L182" s="44"/>
      <c r="M182" s="271" t="s">
        <v>1</v>
      </c>
      <c r="N182" s="272" t="s">
        <v>44</v>
      </c>
      <c r="O182" s="100"/>
      <c r="P182" s="273">
        <f>O182*H182</f>
        <v>0</v>
      </c>
      <c r="Q182" s="273">
        <v>0</v>
      </c>
      <c r="R182" s="273">
        <f>Q182*H182</f>
        <v>0</v>
      </c>
      <c r="S182" s="273">
        <v>0</v>
      </c>
      <c r="T182" s="274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5" t="s">
        <v>121</v>
      </c>
      <c r="AT182" s="275" t="s">
        <v>194</v>
      </c>
      <c r="AU182" s="275" t="s">
        <v>91</v>
      </c>
      <c r="AY182" s="18" t="s">
        <v>191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8" t="s">
        <v>91</v>
      </c>
      <c r="BK182" s="160">
        <f>ROUND(I182*H182,2)</f>
        <v>0</v>
      </c>
      <c r="BL182" s="18" t="s">
        <v>121</v>
      </c>
      <c r="BM182" s="275" t="s">
        <v>1524</v>
      </c>
    </row>
    <row r="183" s="2" customFormat="1" ht="24.15" customHeight="1">
      <c r="A183" s="41"/>
      <c r="B183" s="42"/>
      <c r="C183" s="263" t="s">
        <v>257</v>
      </c>
      <c r="D183" s="263" t="s">
        <v>194</v>
      </c>
      <c r="E183" s="264" t="s">
        <v>253</v>
      </c>
      <c r="F183" s="265" t="s">
        <v>254</v>
      </c>
      <c r="G183" s="266" t="s">
        <v>238</v>
      </c>
      <c r="H183" s="267">
        <v>1.5680000000000001</v>
      </c>
      <c r="I183" s="268"/>
      <c r="J183" s="269">
        <f>ROUND(I183*H183,2)</f>
        <v>0</v>
      </c>
      <c r="K183" s="270"/>
      <c r="L183" s="44"/>
      <c r="M183" s="271" t="s">
        <v>1</v>
      </c>
      <c r="N183" s="272" t="s">
        <v>44</v>
      </c>
      <c r="O183" s="100"/>
      <c r="P183" s="273">
        <f>O183*H183</f>
        <v>0</v>
      </c>
      <c r="Q183" s="273">
        <v>0</v>
      </c>
      <c r="R183" s="273">
        <f>Q183*H183</f>
        <v>0</v>
      </c>
      <c r="S183" s="273">
        <v>0</v>
      </c>
      <c r="T183" s="274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5" t="s">
        <v>121</v>
      </c>
      <c r="AT183" s="275" t="s">
        <v>194</v>
      </c>
      <c r="AU183" s="275" t="s">
        <v>91</v>
      </c>
      <c r="AY183" s="18" t="s">
        <v>191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8" t="s">
        <v>91</v>
      </c>
      <c r="BK183" s="160">
        <f>ROUND(I183*H183,2)</f>
        <v>0</v>
      </c>
      <c r="BL183" s="18" t="s">
        <v>121</v>
      </c>
      <c r="BM183" s="275" t="s">
        <v>1525</v>
      </c>
    </row>
    <row r="184" s="13" customFormat="1">
      <c r="A184" s="13"/>
      <c r="B184" s="276"/>
      <c r="C184" s="277"/>
      <c r="D184" s="278" t="s">
        <v>200</v>
      </c>
      <c r="E184" s="277"/>
      <c r="F184" s="280" t="s">
        <v>1526</v>
      </c>
      <c r="G184" s="277"/>
      <c r="H184" s="281">
        <v>1.5680000000000001</v>
      </c>
      <c r="I184" s="282"/>
      <c r="J184" s="277"/>
      <c r="K184" s="277"/>
      <c r="L184" s="283"/>
      <c r="M184" s="284"/>
      <c r="N184" s="285"/>
      <c r="O184" s="285"/>
      <c r="P184" s="285"/>
      <c r="Q184" s="285"/>
      <c r="R184" s="285"/>
      <c r="S184" s="285"/>
      <c r="T184" s="2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7" t="s">
        <v>200</v>
      </c>
      <c r="AU184" s="287" t="s">
        <v>91</v>
      </c>
      <c r="AV184" s="13" t="s">
        <v>91</v>
      </c>
      <c r="AW184" s="13" t="s">
        <v>4</v>
      </c>
      <c r="AX184" s="13" t="s">
        <v>85</v>
      </c>
      <c r="AY184" s="287" t="s">
        <v>191</v>
      </c>
    </row>
    <row r="185" s="2" customFormat="1" ht="24.15" customHeight="1">
      <c r="A185" s="41"/>
      <c r="B185" s="42"/>
      <c r="C185" s="263" t="s">
        <v>261</v>
      </c>
      <c r="D185" s="263" t="s">
        <v>194</v>
      </c>
      <c r="E185" s="264" t="s">
        <v>258</v>
      </c>
      <c r="F185" s="265" t="s">
        <v>259</v>
      </c>
      <c r="G185" s="266" t="s">
        <v>238</v>
      </c>
      <c r="H185" s="267">
        <v>0.39200000000000002</v>
      </c>
      <c r="I185" s="268"/>
      <c r="J185" s="269">
        <f>ROUND(I185*H185,2)</f>
        <v>0</v>
      </c>
      <c r="K185" s="270"/>
      <c r="L185" s="44"/>
      <c r="M185" s="271" t="s">
        <v>1</v>
      </c>
      <c r="N185" s="272" t="s">
        <v>44</v>
      </c>
      <c r="O185" s="100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5" t="s">
        <v>121</v>
      </c>
      <c r="AT185" s="275" t="s">
        <v>194</v>
      </c>
      <c r="AU185" s="275" t="s">
        <v>91</v>
      </c>
      <c r="AY185" s="18" t="s">
        <v>191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8" t="s">
        <v>91</v>
      </c>
      <c r="BK185" s="160">
        <f>ROUND(I185*H185,2)</f>
        <v>0</v>
      </c>
      <c r="BL185" s="18" t="s">
        <v>121</v>
      </c>
      <c r="BM185" s="275" t="s">
        <v>1527</v>
      </c>
    </row>
    <row r="186" s="2" customFormat="1" ht="24.15" customHeight="1">
      <c r="A186" s="41"/>
      <c r="B186" s="42"/>
      <c r="C186" s="263" t="s">
        <v>265</v>
      </c>
      <c r="D186" s="263" t="s">
        <v>194</v>
      </c>
      <c r="E186" s="264" t="s">
        <v>262</v>
      </c>
      <c r="F186" s="265" t="s">
        <v>263</v>
      </c>
      <c r="G186" s="266" t="s">
        <v>238</v>
      </c>
      <c r="H186" s="267">
        <v>0.39200000000000002</v>
      </c>
      <c r="I186" s="268"/>
      <c r="J186" s="269">
        <f>ROUND(I186*H186,2)</f>
        <v>0</v>
      </c>
      <c r="K186" s="270"/>
      <c r="L186" s="44"/>
      <c r="M186" s="271" t="s">
        <v>1</v>
      </c>
      <c r="N186" s="272" t="s">
        <v>44</v>
      </c>
      <c r="O186" s="100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5" t="s">
        <v>121</v>
      </c>
      <c r="AT186" s="275" t="s">
        <v>194</v>
      </c>
      <c r="AU186" s="275" t="s">
        <v>91</v>
      </c>
      <c r="AY186" s="18" t="s">
        <v>191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91</v>
      </c>
      <c r="BK186" s="160">
        <f>ROUND(I186*H186,2)</f>
        <v>0</v>
      </c>
      <c r="BL186" s="18" t="s">
        <v>121</v>
      </c>
      <c r="BM186" s="275" t="s">
        <v>1528</v>
      </c>
    </row>
    <row r="187" s="2" customFormat="1" ht="24.15" customHeight="1">
      <c r="A187" s="41"/>
      <c r="B187" s="42"/>
      <c r="C187" s="263" t="s">
        <v>271</v>
      </c>
      <c r="D187" s="263" t="s">
        <v>194</v>
      </c>
      <c r="E187" s="264" t="s">
        <v>266</v>
      </c>
      <c r="F187" s="265" t="s">
        <v>267</v>
      </c>
      <c r="G187" s="266" t="s">
        <v>238</v>
      </c>
      <c r="H187" s="267">
        <v>0.39200000000000002</v>
      </c>
      <c r="I187" s="268"/>
      <c r="J187" s="269">
        <f>ROUND(I187*H187,2)</f>
        <v>0</v>
      </c>
      <c r="K187" s="270"/>
      <c r="L187" s="44"/>
      <c r="M187" s="271" t="s">
        <v>1</v>
      </c>
      <c r="N187" s="272" t="s">
        <v>44</v>
      </c>
      <c r="O187" s="100"/>
      <c r="P187" s="273">
        <f>O187*H187</f>
        <v>0</v>
      </c>
      <c r="Q187" s="273">
        <v>0</v>
      </c>
      <c r="R187" s="273">
        <f>Q187*H187</f>
        <v>0</v>
      </c>
      <c r="S187" s="273">
        <v>0</v>
      </c>
      <c r="T187" s="274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5" t="s">
        <v>121</v>
      </c>
      <c r="AT187" s="275" t="s">
        <v>194</v>
      </c>
      <c r="AU187" s="275" t="s">
        <v>91</v>
      </c>
      <c r="AY187" s="18" t="s">
        <v>191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8" t="s">
        <v>91</v>
      </c>
      <c r="BK187" s="160">
        <f>ROUND(I187*H187,2)</f>
        <v>0</v>
      </c>
      <c r="BL187" s="18" t="s">
        <v>121</v>
      </c>
      <c r="BM187" s="275" t="s">
        <v>1529</v>
      </c>
    </row>
    <row r="188" s="12" customFormat="1" ht="22.8" customHeight="1">
      <c r="A188" s="12"/>
      <c r="B188" s="248"/>
      <c r="C188" s="249"/>
      <c r="D188" s="250" t="s">
        <v>77</v>
      </c>
      <c r="E188" s="261" t="s">
        <v>269</v>
      </c>
      <c r="F188" s="261" t="s">
        <v>270</v>
      </c>
      <c r="G188" s="249"/>
      <c r="H188" s="249"/>
      <c r="I188" s="252"/>
      <c r="J188" s="262">
        <f>BK188</f>
        <v>0</v>
      </c>
      <c r="K188" s="249"/>
      <c r="L188" s="253"/>
      <c r="M188" s="254"/>
      <c r="N188" s="255"/>
      <c r="O188" s="255"/>
      <c r="P188" s="256">
        <f>P189</f>
        <v>0</v>
      </c>
      <c r="Q188" s="255"/>
      <c r="R188" s="256">
        <f>R189</f>
        <v>0</v>
      </c>
      <c r="S188" s="255"/>
      <c r="T188" s="257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58" t="s">
        <v>85</v>
      </c>
      <c r="AT188" s="259" t="s">
        <v>77</v>
      </c>
      <c r="AU188" s="259" t="s">
        <v>85</v>
      </c>
      <c r="AY188" s="258" t="s">
        <v>191</v>
      </c>
      <c r="BK188" s="260">
        <f>BK189</f>
        <v>0</v>
      </c>
    </row>
    <row r="189" s="2" customFormat="1" ht="24.15" customHeight="1">
      <c r="A189" s="41"/>
      <c r="B189" s="42"/>
      <c r="C189" s="263" t="s">
        <v>279</v>
      </c>
      <c r="D189" s="263" t="s">
        <v>194</v>
      </c>
      <c r="E189" s="264" t="s">
        <v>272</v>
      </c>
      <c r="F189" s="265" t="s">
        <v>273</v>
      </c>
      <c r="G189" s="266" t="s">
        <v>238</v>
      </c>
      <c r="H189" s="267">
        <v>0.39500000000000002</v>
      </c>
      <c r="I189" s="268"/>
      <c r="J189" s="269">
        <f>ROUND(I189*H189,2)</f>
        <v>0</v>
      </c>
      <c r="K189" s="270"/>
      <c r="L189" s="44"/>
      <c r="M189" s="271" t="s">
        <v>1</v>
      </c>
      <c r="N189" s="272" t="s">
        <v>44</v>
      </c>
      <c r="O189" s="100"/>
      <c r="P189" s="273">
        <f>O189*H189</f>
        <v>0</v>
      </c>
      <c r="Q189" s="273">
        <v>0</v>
      </c>
      <c r="R189" s="273">
        <f>Q189*H189</f>
        <v>0</v>
      </c>
      <c r="S189" s="273">
        <v>0</v>
      </c>
      <c r="T189" s="274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5" t="s">
        <v>121</v>
      </c>
      <c r="AT189" s="275" t="s">
        <v>194</v>
      </c>
      <c r="AU189" s="275" t="s">
        <v>91</v>
      </c>
      <c r="AY189" s="18" t="s">
        <v>191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8" t="s">
        <v>91</v>
      </c>
      <c r="BK189" s="160">
        <f>ROUND(I189*H189,2)</f>
        <v>0</v>
      </c>
      <c r="BL189" s="18" t="s">
        <v>121</v>
      </c>
      <c r="BM189" s="275" t="s">
        <v>1530</v>
      </c>
    </row>
    <row r="190" s="12" customFormat="1" ht="25.92" customHeight="1">
      <c r="A190" s="12"/>
      <c r="B190" s="248"/>
      <c r="C190" s="249"/>
      <c r="D190" s="250" t="s">
        <v>77</v>
      </c>
      <c r="E190" s="251" t="s">
        <v>275</v>
      </c>
      <c r="F190" s="251" t="s">
        <v>276</v>
      </c>
      <c r="G190" s="249"/>
      <c r="H190" s="249"/>
      <c r="I190" s="252"/>
      <c r="J190" s="227">
        <f>BK190</f>
        <v>0</v>
      </c>
      <c r="K190" s="249"/>
      <c r="L190" s="253"/>
      <c r="M190" s="254"/>
      <c r="N190" s="255"/>
      <c r="O190" s="255"/>
      <c r="P190" s="256">
        <f>P191+P197+P207+P212+P217+P242+P267+P274</f>
        <v>0</v>
      </c>
      <c r="Q190" s="255"/>
      <c r="R190" s="256">
        <f>R191+R197+R207+R212+R217+R242+R267+R274</f>
        <v>0.48550667771999995</v>
      </c>
      <c r="S190" s="255"/>
      <c r="T190" s="257">
        <f>T191+T197+T207+T212+T217+T242+T267+T274</f>
        <v>0.1313291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58" t="s">
        <v>91</v>
      </c>
      <c r="AT190" s="259" t="s">
        <v>77</v>
      </c>
      <c r="AU190" s="259" t="s">
        <v>78</v>
      </c>
      <c r="AY190" s="258" t="s">
        <v>191</v>
      </c>
      <c r="BK190" s="260">
        <f>BK191+BK197+BK207+BK212+BK217+BK242+BK267+BK274</f>
        <v>0</v>
      </c>
    </row>
    <row r="191" s="12" customFormat="1" ht="22.8" customHeight="1">
      <c r="A191" s="12"/>
      <c r="B191" s="248"/>
      <c r="C191" s="249"/>
      <c r="D191" s="250" t="s">
        <v>77</v>
      </c>
      <c r="E191" s="261" t="s">
        <v>803</v>
      </c>
      <c r="F191" s="261" t="s">
        <v>804</v>
      </c>
      <c r="G191" s="249"/>
      <c r="H191" s="249"/>
      <c r="I191" s="252"/>
      <c r="J191" s="262">
        <f>BK191</f>
        <v>0</v>
      </c>
      <c r="K191" s="249"/>
      <c r="L191" s="253"/>
      <c r="M191" s="254"/>
      <c r="N191" s="255"/>
      <c r="O191" s="255"/>
      <c r="P191" s="256">
        <f>SUM(P192:P196)</f>
        <v>0</v>
      </c>
      <c r="Q191" s="255"/>
      <c r="R191" s="256">
        <f>SUM(R192:R196)</f>
        <v>0.0010042</v>
      </c>
      <c r="S191" s="255"/>
      <c r="T191" s="257">
        <f>SUM(T192:T196)</f>
        <v>0.0118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8" t="s">
        <v>91</v>
      </c>
      <c r="AT191" s="259" t="s">
        <v>77</v>
      </c>
      <c r="AU191" s="259" t="s">
        <v>85</v>
      </c>
      <c r="AY191" s="258" t="s">
        <v>191</v>
      </c>
      <c r="BK191" s="260">
        <f>SUM(BK192:BK196)</f>
        <v>0</v>
      </c>
    </row>
    <row r="192" s="2" customFormat="1" ht="33" customHeight="1">
      <c r="A192" s="41"/>
      <c r="B192" s="42"/>
      <c r="C192" s="263" t="s">
        <v>283</v>
      </c>
      <c r="D192" s="263" t="s">
        <v>194</v>
      </c>
      <c r="E192" s="264" t="s">
        <v>1531</v>
      </c>
      <c r="F192" s="265" t="s">
        <v>1532</v>
      </c>
      <c r="G192" s="266" t="s">
        <v>827</v>
      </c>
      <c r="H192" s="267">
        <v>1</v>
      </c>
      <c r="I192" s="268"/>
      <c r="J192" s="269">
        <f>ROUND(I192*H192,2)</f>
        <v>0</v>
      </c>
      <c r="K192" s="270"/>
      <c r="L192" s="44"/>
      <c r="M192" s="271" t="s">
        <v>1</v>
      </c>
      <c r="N192" s="272" t="s">
        <v>44</v>
      </c>
      <c r="O192" s="100"/>
      <c r="P192" s="273">
        <f>O192*H192</f>
        <v>0</v>
      </c>
      <c r="Q192" s="273">
        <v>0</v>
      </c>
      <c r="R192" s="273">
        <f>Q192*H192</f>
        <v>0</v>
      </c>
      <c r="S192" s="273">
        <v>0.0091999999999999998</v>
      </c>
      <c r="T192" s="274">
        <f>S192*H192</f>
        <v>0.0091999999999999998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5" t="s">
        <v>271</v>
      </c>
      <c r="AT192" s="275" t="s">
        <v>194</v>
      </c>
      <c r="AU192" s="275" t="s">
        <v>91</v>
      </c>
      <c r="AY192" s="18" t="s">
        <v>191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8" t="s">
        <v>91</v>
      </c>
      <c r="BK192" s="160">
        <f>ROUND(I192*H192,2)</f>
        <v>0</v>
      </c>
      <c r="BL192" s="18" t="s">
        <v>271</v>
      </c>
      <c r="BM192" s="275" t="s">
        <v>1533</v>
      </c>
    </row>
    <row r="193" s="2" customFormat="1" ht="24.15" customHeight="1">
      <c r="A193" s="41"/>
      <c r="B193" s="42"/>
      <c r="C193" s="263" t="s">
        <v>287</v>
      </c>
      <c r="D193" s="263" t="s">
        <v>194</v>
      </c>
      <c r="E193" s="264" t="s">
        <v>871</v>
      </c>
      <c r="F193" s="265" t="s">
        <v>872</v>
      </c>
      <c r="G193" s="266" t="s">
        <v>827</v>
      </c>
      <c r="H193" s="267">
        <v>1</v>
      </c>
      <c r="I193" s="268"/>
      <c r="J193" s="269">
        <f>ROUND(I193*H193,2)</f>
        <v>0</v>
      </c>
      <c r="K193" s="270"/>
      <c r="L193" s="44"/>
      <c r="M193" s="271" t="s">
        <v>1</v>
      </c>
      <c r="N193" s="272" t="s">
        <v>44</v>
      </c>
      <c r="O193" s="100"/>
      <c r="P193" s="273">
        <f>O193*H193</f>
        <v>0</v>
      </c>
      <c r="Q193" s="273">
        <v>0</v>
      </c>
      <c r="R193" s="273">
        <f>Q193*H193</f>
        <v>0</v>
      </c>
      <c r="S193" s="273">
        <v>0.0025999999999999999</v>
      </c>
      <c r="T193" s="274">
        <f>S193*H193</f>
        <v>0.0025999999999999999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5" t="s">
        <v>271</v>
      </c>
      <c r="AT193" s="275" t="s">
        <v>194</v>
      </c>
      <c r="AU193" s="275" t="s">
        <v>91</v>
      </c>
      <c r="AY193" s="18" t="s">
        <v>191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91</v>
      </c>
      <c r="BK193" s="160">
        <f>ROUND(I193*H193,2)</f>
        <v>0</v>
      </c>
      <c r="BL193" s="18" t="s">
        <v>271</v>
      </c>
      <c r="BM193" s="275" t="s">
        <v>1534</v>
      </c>
    </row>
    <row r="194" s="2" customFormat="1" ht="24.15" customHeight="1">
      <c r="A194" s="41"/>
      <c r="B194" s="42"/>
      <c r="C194" s="263" t="s">
        <v>291</v>
      </c>
      <c r="D194" s="263" t="s">
        <v>194</v>
      </c>
      <c r="E194" s="264" t="s">
        <v>1535</v>
      </c>
      <c r="F194" s="265" t="s">
        <v>1536</v>
      </c>
      <c r="G194" s="266" t="s">
        <v>231</v>
      </c>
      <c r="H194" s="267">
        <v>1</v>
      </c>
      <c r="I194" s="268"/>
      <c r="J194" s="269">
        <f>ROUND(I194*H194,2)</f>
        <v>0</v>
      </c>
      <c r="K194" s="270"/>
      <c r="L194" s="44"/>
      <c r="M194" s="271" t="s">
        <v>1</v>
      </c>
      <c r="N194" s="272" t="s">
        <v>44</v>
      </c>
      <c r="O194" s="100"/>
      <c r="P194" s="273">
        <f>O194*H194</f>
        <v>0</v>
      </c>
      <c r="Q194" s="273">
        <v>4.1999999999999996E-06</v>
      </c>
      <c r="R194" s="273">
        <f>Q194*H194</f>
        <v>4.1999999999999996E-06</v>
      </c>
      <c r="S194" s="273">
        <v>0</v>
      </c>
      <c r="T194" s="27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5" t="s">
        <v>271</v>
      </c>
      <c r="AT194" s="275" t="s">
        <v>194</v>
      </c>
      <c r="AU194" s="275" t="s">
        <v>91</v>
      </c>
      <c r="AY194" s="18" t="s">
        <v>191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91</v>
      </c>
      <c r="BK194" s="160">
        <f>ROUND(I194*H194,2)</f>
        <v>0</v>
      </c>
      <c r="BL194" s="18" t="s">
        <v>271</v>
      </c>
      <c r="BM194" s="275" t="s">
        <v>1537</v>
      </c>
    </row>
    <row r="195" s="2" customFormat="1" ht="16.5" customHeight="1">
      <c r="A195" s="41"/>
      <c r="B195" s="42"/>
      <c r="C195" s="310" t="s">
        <v>297</v>
      </c>
      <c r="D195" s="310" t="s">
        <v>292</v>
      </c>
      <c r="E195" s="311" t="s">
        <v>879</v>
      </c>
      <c r="F195" s="312" t="s">
        <v>880</v>
      </c>
      <c r="G195" s="313" t="s">
        <v>231</v>
      </c>
      <c r="H195" s="314">
        <v>1</v>
      </c>
      <c r="I195" s="315"/>
      <c r="J195" s="316">
        <f>ROUND(I195*H195,2)</f>
        <v>0</v>
      </c>
      <c r="K195" s="317"/>
      <c r="L195" s="318"/>
      <c r="M195" s="319" t="s">
        <v>1</v>
      </c>
      <c r="N195" s="320" t="s">
        <v>44</v>
      </c>
      <c r="O195" s="100"/>
      <c r="P195" s="273">
        <f>O195*H195</f>
        <v>0</v>
      </c>
      <c r="Q195" s="273">
        <v>0.001</v>
      </c>
      <c r="R195" s="273">
        <f>Q195*H195</f>
        <v>0.001</v>
      </c>
      <c r="S195" s="273">
        <v>0</v>
      </c>
      <c r="T195" s="27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5" t="s">
        <v>295</v>
      </c>
      <c r="AT195" s="275" t="s">
        <v>292</v>
      </c>
      <c r="AU195" s="275" t="s">
        <v>91</v>
      </c>
      <c r="AY195" s="18" t="s">
        <v>191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8" t="s">
        <v>91</v>
      </c>
      <c r="BK195" s="160">
        <f>ROUND(I195*H195,2)</f>
        <v>0</v>
      </c>
      <c r="BL195" s="18" t="s">
        <v>271</v>
      </c>
      <c r="BM195" s="275" t="s">
        <v>1538</v>
      </c>
    </row>
    <row r="196" s="2" customFormat="1" ht="24.15" customHeight="1">
      <c r="A196" s="41"/>
      <c r="B196" s="42"/>
      <c r="C196" s="263" t="s">
        <v>301</v>
      </c>
      <c r="D196" s="263" t="s">
        <v>194</v>
      </c>
      <c r="E196" s="264" t="s">
        <v>907</v>
      </c>
      <c r="F196" s="265" t="s">
        <v>908</v>
      </c>
      <c r="G196" s="266" t="s">
        <v>304</v>
      </c>
      <c r="H196" s="267"/>
      <c r="I196" s="268"/>
      <c r="J196" s="269">
        <f>ROUND(I196*H196,2)</f>
        <v>0</v>
      </c>
      <c r="K196" s="270"/>
      <c r="L196" s="44"/>
      <c r="M196" s="271" t="s">
        <v>1</v>
      </c>
      <c r="N196" s="272" t="s">
        <v>44</v>
      </c>
      <c r="O196" s="100"/>
      <c r="P196" s="273">
        <f>O196*H196</f>
        <v>0</v>
      </c>
      <c r="Q196" s="273">
        <v>0</v>
      </c>
      <c r="R196" s="273">
        <f>Q196*H196</f>
        <v>0</v>
      </c>
      <c r="S196" s="273">
        <v>0</v>
      </c>
      <c r="T196" s="274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75" t="s">
        <v>271</v>
      </c>
      <c r="AT196" s="275" t="s">
        <v>194</v>
      </c>
      <c r="AU196" s="275" t="s">
        <v>91</v>
      </c>
      <c r="AY196" s="18" t="s">
        <v>191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8" t="s">
        <v>91</v>
      </c>
      <c r="BK196" s="160">
        <f>ROUND(I196*H196,2)</f>
        <v>0</v>
      </c>
      <c r="BL196" s="18" t="s">
        <v>271</v>
      </c>
      <c r="BM196" s="275" t="s">
        <v>1539</v>
      </c>
    </row>
    <row r="197" s="12" customFormat="1" ht="22.8" customHeight="1">
      <c r="A197" s="12"/>
      <c r="B197" s="248"/>
      <c r="C197" s="249"/>
      <c r="D197" s="250" t="s">
        <v>77</v>
      </c>
      <c r="E197" s="261" t="s">
        <v>277</v>
      </c>
      <c r="F197" s="261" t="s">
        <v>278</v>
      </c>
      <c r="G197" s="249"/>
      <c r="H197" s="249"/>
      <c r="I197" s="252"/>
      <c r="J197" s="262">
        <f>BK197</f>
        <v>0</v>
      </c>
      <c r="K197" s="249"/>
      <c r="L197" s="253"/>
      <c r="M197" s="254"/>
      <c r="N197" s="255"/>
      <c r="O197" s="255"/>
      <c r="P197" s="256">
        <f>SUM(P198:P206)</f>
        <v>0</v>
      </c>
      <c r="Q197" s="255"/>
      <c r="R197" s="256">
        <f>SUM(R198:R206)</f>
        <v>0.00215088</v>
      </c>
      <c r="S197" s="255"/>
      <c r="T197" s="257">
        <f>SUM(T198:T206)</f>
        <v>0.012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58" t="s">
        <v>91</v>
      </c>
      <c r="AT197" s="259" t="s">
        <v>77</v>
      </c>
      <c r="AU197" s="259" t="s">
        <v>85</v>
      </c>
      <c r="AY197" s="258" t="s">
        <v>191</v>
      </c>
      <c r="BK197" s="260">
        <f>SUM(BK198:BK206)</f>
        <v>0</v>
      </c>
    </row>
    <row r="198" s="2" customFormat="1" ht="16.5" customHeight="1">
      <c r="A198" s="41"/>
      <c r="B198" s="42"/>
      <c r="C198" s="263" t="s">
        <v>7</v>
      </c>
      <c r="D198" s="263" t="s">
        <v>194</v>
      </c>
      <c r="E198" s="264" t="s">
        <v>280</v>
      </c>
      <c r="F198" s="265" t="s">
        <v>281</v>
      </c>
      <c r="G198" s="266" t="s">
        <v>231</v>
      </c>
      <c r="H198" s="267">
        <v>1</v>
      </c>
      <c r="I198" s="268"/>
      <c r="J198" s="269">
        <f>ROUND(I198*H198,2)</f>
        <v>0</v>
      </c>
      <c r="K198" s="270"/>
      <c r="L198" s="44"/>
      <c r="M198" s="271" t="s">
        <v>1</v>
      </c>
      <c r="N198" s="272" t="s">
        <v>44</v>
      </c>
      <c r="O198" s="100"/>
      <c r="P198" s="273">
        <f>O198*H198</f>
        <v>0</v>
      </c>
      <c r="Q198" s="273">
        <v>2.0000000000000002E-05</v>
      </c>
      <c r="R198" s="273">
        <f>Q198*H198</f>
        <v>2.0000000000000002E-05</v>
      </c>
      <c r="S198" s="273">
        <v>0.012</v>
      </c>
      <c r="T198" s="274">
        <f>S198*H198</f>
        <v>0.012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5" t="s">
        <v>271</v>
      </c>
      <c r="AT198" s="275" t="s">
        <v>194</v>
      </c>
      <c r="AU198" s="275" t="s">
        <v>91</v>
      </c>
      <c r="AY198" s="18" t="s">
        <v>191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8" t="s">
        <v>91</v>
      </c>
      <c r="BK198" s="160">
        <f>ROUND(I198*H198,2)</f>
        <v>0</v>
      </c>
      <c r="BL198" s="18" t="s">
        <v>271</v>
      </c>
      <c r="BM198" s="275" t="s">
        <v>1540</v>
      </c>
    </row>
    <row r="199" s="13" customFormat="1">
      <c r="A199" s="13"/>
      <c r="B199" s="276"/>
      <c r="C199" s="277"/>
      <c r="D199" s="278" t="s">
        <v>200</v>
      </c>
      <c r="E199" s="279" t="s">
        <v>1</v>
      </c>
      <c r="F199" s="280" t="s">
        <v>85</v>
      </c>
      <c r="G199" s="277"/>
      <c r="H199" s="281">
        <v>1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200</v>
      </c>
      <c r="AU199" s="287" t="s">
        <v>91</v>
      </c>
      <c r="AV199" s="13" t="s">
        <v>91</v>
      </c>
      <c r="AW199" s="13" t="s">
        <v>33</v>
      </c>
      <c r="AX199" s="13" t="s">
        <v>78</v>
      </c>
      <c r="AY199" s="287" t="s">
        <v>191</v>
      </c>
    </row>
    <row r="200" s="14" customFormat="1">
      <c r="A200" s="14"/>
      <c r="B200" s="288"/>
      <c r="C200" s="289"/>
      <c r="D200" s="278" t="s">
        <v>200</v>
      </c>
      <c r="E200" s="290" t="s">
        <v>143</v>
      </c>
      <c r="F200" s="291" t="s">
        <v>204</v>
      </c>
      <c r="G200" s="289"/>
      <c r="H200" s="292">
        <v>1</v>
      </c>
      <c r="I200" s="293"/>
      <c r="J200" s="289"/>
      <c r="K200" s="289"/>
      <c r="L200" s="294"/>
      <c r="M200" s="295"/>
      <c r="N200" s="296"/>
      <c r="O200" s="296"/>
      <c r="P200" s="296"/>
      <c r="Q200" s="296"/>
      <c r="R200" s="296"/>
      <c r="S200" s="296"/>
      <c r="T200" s="2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8" t="s">
        <v>200</v>
      </c>
      <c r="AU200" s="298" t="s">
        <v>91</v>
      </c>
      <c r="AV200" s="14" t="s">
        <v>121</v>
      </c>
      <c r="AW200" s="14" t="s">
        <v>33</v>
      </c>
      <c r="AX200" s="14" t="s">
        <v>85</v>
      </c>
      <c r="AY200" s="298" t="s">
        <v>191</v>
      </c>
    </row>
    <row r="201" s="2" customFormat="1" ht="24.15" customHeight="1">
      <c r="A201" s="41"/>
      <c r="B201" s="42"/>
      <c r="C201" s="263" t="s">
        <v>311</v>
      </c>
      <c r="D201" s="263" t="s">
        <v>194</v>
      </c>
      <c r="E201" s="264" t="s">
        <v>284</v>
      </c>
      <c r="F201" s="265" t="s">
        <v>285</v>
      </c>
      <c r="G201" s="266" t="s">
        <v>231</v>
      </c>
      <c r="H201" s="267">
        <v>1</v>
      </c>
      <c r="I201" s="268"/>
      <c r="J201" s="269">
        <f>ROUND(I201*H201,2)</f>
        <v>0</v>
      </c>
      <c r="K201" s="270"/>
      <c r="L201" s="44"/>
      <c r="M201" s="271" t="s">
        <v>1</v>
      </c>
      <c r="N201" s="272" t="s">
        <v>44</v>
      </c>
      <c r="O201" s="100"/>
      <c r="P201" s="273">
        <f>O201*H201</f>
        <v>0</v>
      </c>
      <c r="Q201" s="273">
        <v>0.00015096000000000001</v>
      </c>
      <c r="R201" s="273">
        <f>Q201*H201</f>
        <v>0.00015096000000000001</v>
      </c>
      <c r="S201" s="273">
        <v>0</v>
      </c>
      <c r="T201" s="274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5" t="s">
        <v>271</v>
      </c>
      <c r="AT201" s="275" t="s">
        <v>194</v>
      </c>
      <c r="AU201" s="275" t="s">
        <v>91</v>
      </c>
      <c r="AY201" s="18" t="s">
        <v>191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8" t="s">
        <v>91</v>
      </c>
      <c r="BK201" s="160">
        <f>ROUND(I201*H201,2)</f>
        <v>0</v>
      </c>
      <c r="BL201" s="18" t="s">
        <v>271</v>
      </c>
      <c r="BM201" s="275" t="s">
        <v>1541</v>
      </c>
    </row>
    <row r="202" s="2" customFormat="1" ht="24.15" customHeight="1">
      <c r="A202" s="41"/>
      <c r="B202" s="42"/>
      <c r="C202" s="263" t="s">
        <v>315</v>
      </c>
      <c r="D202" s="263" t="s">
        <v>194</v>
      </c>
      <c r="E202" s="264" t="s">
        <v>288</v>
      </c>
      <c r="F202" s="265" t="s">
        <v>289</v>
      </c>
      <c r="G202" s="266" t="s">
        <v>231</v>
      </c>
      <c r="H202" s="267">
        <v>1</v>
      </c>
      <c r="I202" s="268"/>
      <c r="J202" s="269">
        <f>ROUND(I202*H202,2)</f>
        <v>0</v>
      </c>
      <c r="K202" s="270"/>
      <c r="L202" s="44"/>
      <c r="M202" s="271" t="s">
        <v>1</v>
      </c>
      <c r="N202" s="272" t="s">
        <v>44</v>
      </c>
      <c r="O202" s="100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5" t="s">
        <v>271</v>
      </c>
      <c r="AT202" s="275" t="s">
        <v>194</v>
      </c>
      <c r="AU202" s="275" t="s">
        <v>91</v>
      </c>
      <c r="AY202" s="18" t="s">
        <v>191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8" t="s">
        <v>91</v>
      </c>
      <c r="BK202" s="160">
        <f>ROUND(I202*H202,2)</f>
        <v>0</v>
      </c>
      <c r="BL202" s="18" t="s">
        <v>271</v>
      </c>
      <c r="BM202" s="275" t="s">
        <v>1542</v>
      </c>
    </row>
    <row r="203" s="13" customFormat="1">
      <c r="A203" s="13"/>
      <c r="B203" s="276"/>
      <c r="C203" s="277"/>
      <c r="D203" s="278" t="s">
        <v>200</v>
      </c>
      <c r="E203" s="279" t="s">
        <v>1</v>
      </c>
      <c r="F203" s="280" t="s">
        <v>143</v>
      </c>
      <c r="G203" s="277"/>
      <c r="H203" s="281">
        <v>1</v>
      </c>
      <c r="I203" s="282"/>
      <c r="J203" s="277"/>
      <c r="K203" s="277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200</v>
      </c>
      <c r="AU203" s="287" t="s">
        <v>91</v>
      </c>
      <c r="AV203" s="13" t="s">
        <v>91</v>
      </c>
      <c r="AW203" s="13" t="s">
        <v>33</v>
      </c>
      <c r="AX203" s="13" t="s">
        <v>85</v>
      </c>
      <c r="AY203" s="287" t="s">
        <v>191</v>
      </c>
    </row>
    <row r="204" s="2" customFormat="1" ht="33" customHeight="1">
      <c r="A204" s="41"/>
      <c r="B204" s="42"/>
      <c r="C204" s="310" t="s">
        <v>319</v>
      </c>
      <c r="D204" s="310" t="s">
        <v>292</v>
      </c>
      <c r="E204" s="311" t="s">
        <v>293</v>
      </c>
      <c r="F204" s="312" t="s">
        <v>294</v>
      </c>
      <c r="G204" s="313" t="s">
        <v>231</v>
      </c>
      <c r="H204" s="314">
        <v>1</v>
      </c>
      <c r="I204" s="315"/>
      <c r="J204" s="316">
        <f>ROUND(I204*H204,2)</f>
        <v>0</v>
      </c>
      <c r="K204" s="317"/>
      <c r="L204" s="318"/>
      <c r="M204" s="319" t="s">
        <v>1</v>
      </c>
      <c r="N204" s="320" t="s">
        <v>44</v>
      </c>
      <c r="O204" s="100"/>
      <c r="P204" s="273">
        <f>O204*H204</f>
        <v>0</v>
      </c>
      <c r="Q204" s="273">
        <v>0.001</v>
      </c>
      <c r="R204" s="273">
        <f>Q204*H204</f>
        <v>0.001</v>
      </c>
      <c r="S204" s="273">
        <v>0</v>
      </c>
      <c r="T204" s="274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75" t="s">
        <v>295</v>
      </c>
      <c r="AT204" s="275" t="s">
        <v>292</v>
      </c>
      <c r="AU204" s="275" t="s">
        <v>91</v>
      </c>
      <c r="AY204" s="18" t="s">
        <v>191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8" t="s">
        <v>91</v>
      </c>
      <c r="BK204" s="160">
        <f>ROUND(I204*H204,2)</f>
        <v>0</v>
      </c>
      <c r="BL204" s="18" t="s">
        <v>271</v>
      </c>
      <c r="BM204" s="275" t="s">
        <v>1543</v>
      </c>
    </row>
    <row r="205" s="2" customFormat="1" ht="24.15" customHeight="1">
      <c r="A205" s="41"/>
      <c r="B205" s="42"/>
      <c r="C205" s="263" t="s">
        <v>325</v>
      </c>
      <c r="D205" s="263" t="s">
        <v>194</v>
      </c>
      <c r="E205" s="264" t="s">
        <v>298</v>
      </c>
      <c r="F205" s="265" t="s">
        <v>299</v>
      </c>
      <c r="G205" s="266" t="s">
        <v>231</v>
      </c>
      <c r="H205" s="267">
        <v>2</v>
      </c>
      <c r="I205" s="268"/>
      <c r="J205" s="269">
        <f>ROUND(I205*H205,2)</f>
        <v>0</v>
      </c>
      <c r="K205" s="270"/>
      <c r="L205" s="44"/>
      <c r="M205" s="271" t="s">
        <v>1</v>
      </c>
      <c r="N205" s="272" t="s">
        <v>44</v>
      </c>
      <c r="O205" s="100"/>
      <c r="P205" s="273">
        <f>O205*H205</f>
        <v>0</v>
      </c>
      <c r="Q205" s="273">
        <v>0.00048996</v>
      </c>
      <c r="R205" s="273">
        <f>Q205*H205</f>
        <v>0.00097992000000000001</v>
      </c>
      <c r="S205" s="273">
        <v>0</v>
      </c>
      <c r="T205" s="274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5" t="s">
        <v>271</v>
      </c>
      <c r="AT205" s="275" t="s">
        <v>194</v>
      </c>
      <c r="AU205" s="275" t="s">
        <v>91</v>
      </c>
      <c r="AY205" s="18" t="s">
        <v>191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91</v>
      </c>
      <c r="BK205" s="160">
        <f>ROUND(I205*H205,2)</f>
        <v>0</v>
      </c>
      <c r="BL205" s="18" t="s">
        <v>271</v>
      </c>
      <c r="BM205" s="275" t="s">
        <v>1544</v>
      </c>
    </row>
    <row r="206" s="2" customFormat="1" ht="21.75" customHeight="1">
      <c r="A206" s="41"/>
      <c r="B206" s="42"/>
      <c r="C206" s="263" t="s">
        <v>330</v>
      </c>
      <c r="D206" s="263" t="s">
        <v>194</v>
      </c>
      <c r="E206" s="264" t="s">
        <v>302</v>
      </c>
      <c r="F206" s="265" t="s">
        <v>303</v>
      </c>
      <c r="G206" s="266" t="s">
        <v>304</v>
      </c>
      <c r="H206" s="267"/>
      <c r="I206" s="268"/>
      <c r="J206" s="269">
        <f>ROUND(I206*H206,2)</f>
        <v>0</v>
      </c>
      <c r="K206" s="270"/>
      <c r="L206" s="44"/>
      <c r="M206" s="271" t="s">
        <v>1</v>
      </c>
      <c r="N206" s="272" t="s">
        <v>44</v>
      </c>
      <c r="O206" s="100"/>
      <c r="P206" s="273">
        <f>O206*H206</f>
        <v>0</v>
      </c>
      <c r="Q206" s="273">
        <v>0</v>
      </c>
      <c r="R206" s="273">
        <f>Q206*H206</f>
        <v>0</v>
      </c>
      <c r="S206" s="273">
        <v>0</v>
      </c>
      <c r="T206" s="274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75" t="s">
        <v>271</v>
      </c>
      <c r="AT206" s="275" t="s">
        <v>194</v>
      </c>
      <c r="AU206" s="275" t="s">
        <v>91</v>
      </c>
      <c r="AY206" s="18" t="s">
        <v>191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8" t="s">
        <v>91</v>
      </c>
      <c r="BK206" s="160">
        <f>ROUND(I206*H206,2)</f>
        <v>0</v>
      </c>
      <c r="BL206" s="18" t="s">
        <v>271</v>
      </c>
      <c r="BM206" s="275" t="s">
        <v>1545</v>
      </c>
    </row>
    <row r="207" s="12" customFormat="1" ht="22.8" customHeight="1">
      <c r="A207" s="12"/>
      <c r="B207" s="248"/>
      <c r="C207" s="249"/>
      <c r="D207" s="250" t="s">
        <v>77</v>
      </c>
      <c r="E207" s="261" t="s">
        <v>306</v>
      </c>
      <c r="F207" s="261" t="s">
        <v>307</v>
      </c>
      <c r="G207" s="249"/>
      <c r="H207" s="249"/>
      <c r="I207" s="252"/>
      <c r="J207" s="262">
        <f>BK207</f>
        <v>0</v>
      </c>
      <c r="K207" s="249"/>
      <c r="L207" s="253"/>
      <c r="M207" s="254"/>
      <c r="N207" s="255"/>
      <c r="O207" s="255"/>
      <c r="P207" s="256">
        <f>SUM(P208:P211)</f>
        <v>0</v>
      </c>
      <c r="Q207" s="255"/>
      <c r="R207" s="256">
        <f>SUM(R208:R211)</f>
        <v>0.001867</v>
      </c>
      <c r="S207" s="255"/>
      <c r="T207" s="257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58" t="s">
        <v>91</v>
      </c>
      <c r="AT207" s="259" t="s">
        <v>77</v>
      </c>
      <c r="AU207" s="259" t="s">
        <v>85</v>
      </c>
      <c r="AY207" s="258" t="s">
        <v>191</v>
      </c>
      <c r="BK207" s="260">
        <f>SUM(BK208:BK211)</f>
        <v>0</v>
      </c>
    </row>
    <row r="208" s="2" customFormat="1" ht="37.8" customHeight="1">
      <c r="A208" s="41"/>
      <c r="B208" s="42"/>
      <c r="C208" s="263" t="s">
        <v>336</v>
      </c>
      <c r="D208" s="263" t="s">
        <v>194</v>
      </c>
      <c r="E208" s="264" t="s">
        <v>308</v>
      </c>
      <c r="F208" s="265" t="s">
        <v>309</v>
      </c>
      <c r="G208" s="266" t="s">
        <v>231</v>
      </c>
      <c r="H208" s="267">
        <v>1</v>
      </c>
      <c r="I208" s="268"/>
      <c r="J208" s="269">
        <f>ROUND(I208*H208,2)</f>
        <v>0</v>
      </c>
      <c r="K208" s="270"/>
      <c r="L208" s="44"/>
      <c r="M208" s="271" t="s">
        <v>1</v>
      </c>
      <c r="N208" s="272" t="s">
        <v>44</v>
      </c>
      <c r="O208" s="100"/>
      <c r="P208" s="273">
        <f>O208*H208</f>
        <v>0</v>
      </c>
      <c r="Q208" s="273">
        <v>0.001867</v>
      </c>
      <c r="R208" s="273">
        <f>Q208*H208</f>
        <v>0.001867</v>
      </c>
      <c r="S208" s="273">
        <v>0</v>
      </c>
      <c r="T208" s="274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75" t="s">
        <v>271</v>
      </c>
      <c r="AT208" s="275" t="s">
        <v>194</v>
      </c>
      <c r="AU208" s="275" t="s">
        <v>91</v>
      </c>
      <c r="AY208" s="18" t="s">
        <v>191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8" t="s">
        <v>91</v>
      </c>
      <c r="BK208" s="160">
        <f>ROUND(I208*H208,2)</f>
        <v>0</v>
      </c>
      <c r="BL208" s="18" t="s">
        <v>271</v>
      </c>
      <c r="BM208" s="275" t="s">
        <v>1546</v>
      </c>
    </row>
    <row r="209" s="2" customFormat="1" ht="24.15" customHeight="1">
      <c r="A209" s="41"/>
      <c r="B209" s="42"/>
      <c r="C209" s="263" t="s">
        <v>340</v>
      </c>
      <c r="D209" s="263" t="s">
        <v>194</v>
      </c>
      <c r="E209" s="264" t="s">
        <v>312</v>
      </c>
      <c r="F209" s="265" t="s">
        <v>313</v>
      </c>
      <c r="G209" s="266" t="s">
        <v>197</v>
      </c>
      <c r="H209" s="267">
        <v>1</v>
      </c>
      <c r="I209" s="268"/>
      <c r="J209" s="269">
        <f>ROUND(I209*H209,2)</f>
        <v>0</v>
      </c>
      <c r="K209" s="270"/>
      <c r="L209" s="44"/>
      <c r="M209" s="271" t="s">
        <v>1</v>
      </c>
      <c r="N209" s="272" t="s">
        <v>44</v>
      </c>
      <c r="O209" s="100"/>
      <c r="P209" s="273">
        <f>O209*H209</f>
        <v>0</v>
      </c>
      <c r="Q209" s="273">
        <v>0</v>
      </c>
      <c r="R209" s="273">
        <f>Q209*H209</f>
        <v>0</v>
      </c>
      <c r="S209" s="273">
        <v>0</v>
      </c>
      <c r="T209" s="274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5" t="s">
        <v>271</v>
      </c>
      <c r="AT209" s="275" t="s">
        <v>194</v>
      </c>
      <c r="AU209" s="275" t="s">
        <v>91</v>
      </c>
      <c r="AY209" s="18" t="s">
        <v>191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8" t="s">
        <v>91</v>
      </c>
      <c r="BK209" s="160">
        <f>ROUND(I209*H209,2)</f>
        <v>0</v>
      </c>
      <c r="BL209" s="18" t="s">
        <v>271</v>
      </c>
      <c r="BM209" s="275" t="s">
        <v>1547</v>
      </c>
    </row>
    <row r="210" s="2" customFormat="1" ht="24.15" customHeight="1">
      <c r="A210" s="41"/>
      <c r="B210" s="42"/>
      <c r="C210" s="263" t="s">
        <v>345</v>
      </c>
      <c r="D210" s="263" t="s">
        <v>194</v>
      </c>
      <c r="E210" s="264" t="s">
        <v>316</v>
      </c>
      <c r="F210" s="265" t="s">
        <v>317</v>
      </c>
      <c r="G210" s="266" t="s">
        <v>197</v>
      </c>
      <c r="H210" s="267">
        <v>1</v>
      </c>
      <c r="I210" s="268"/>
      <c r="J210" s="269">
        <f>ROUND(I210*H210,2)</f>
        <v>0</v>
      </c>
      <c r="K210" s="270"/>
      <c r="L210" s="44"/>
      <c r="M210" s="271" t="s">
        <v>1</v>
      </c>
      <c r="N210" s="272" t="s">
        <v>44</v>
      </c>
      <c r="O210" s="100"/>
      <c r="P210" s="273">
        <f>O210*H210</f>
        <v>0</v>
      </c>
      <c r="Q210" s="273">
        <v>0</v>
      </c>
      <c r="R210" s="273">
        <f>Q210*H210</f>
        <v>0</v>
      </c>
      <c r="S210" s="273">
        <v>0</v>
      </c>
      <c r="T210" s="274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5" t="s">
        <v>271</v>
      </c>
      <c r="AT210" s="275" t="s">
        <v>194</v>
      </c>
      <c r="AU210" s="275" t="s">
        <v>91</v>
      </c>
      <c r="AY210" s="18" t="s">
        <v>191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8" t="s">
        <v>91</v>
      </c>
      <c r="BK210" s="160">
        <f>ROUND(I210*H210,2)</f>
        <v>0</v>
      </c>
      <c r="BL210" s="18" t="s">
        <v>271</v>
      </c>
      <c r="BM210" s="275" t="s">
        <v>1548</v>
      </c>
    </row>
    <row r="211" s="2" customFormat="1" ht="24.15" customHeight="1">
      <c r="A211" s="41"/>
      <c r="B211" s="42"/>
      <c r="C211" s="263" t="s">
        <v>295</v>
      </c>
      <c r="D211" s="263" t="s">
        <v>194</v>
      </c>
      <c r="E211" s="264" t="s">
        <v>320</v>
      </c>
      <c r="F211" s="265" t="s">
        <v>321</v>
      </c>
      <c r="G211" s="266" t="s">
        <v>304</v>
      </c>
      <c r="H211" s="267"/>
      <c r="I211" s="268"/>
      <c r="J211" s="269">
        <f>ROUND(I211*H211,2)</f>
        <v>0</v>
      </c>
      <c r="K211" s="270"/>
      <c r="L211" s="44"/>
      <c r="M211" s="271" t="s">
        <v>1</v>
      </c>
      <c r="N211" s="272" t="s">
        <v>44</v>
      </c>
      <c r="O211" s="100"/>
      <c r="P211" s="273">
        <f>O211*H211</f>
        <v>0</v>
      </c>
      <c r="Q211" s="273">
        <v>0</v>
      </c>
      <c r="R211" s="273">
        <f>Q211*H211</f>
        <v>0</v>
      </c>
      <c r="S211" s="273">
        <v>0</v>
      </c>
      <c r="T211" s="274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5" t="s">
        <v>271</v>
      </c>
      <c r="AT211" s="275" t="s">
        <v>194</v>
      </c>
      <c r="AU211" s="275" t="s">
        <v>91</v>
      </c>
      <c r="AY211" s="18" t="s">
        <v>191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8" t="s">
        <v>91</v>
      </c>
      <c r="BK211" s="160">
        <f>ROUND(I211*H211,2)</f>
        <v>0</v>
      </c>
      <c r="BL211" s="18" t="s">
        <v>271</v>
      </c>
      <c r="BM211" s="275" t="s">
        <v>1549</v>
      </c>
    </row>
    <row r="212" s="12" customFormat="1" ht="22.8" customHeight="1">
      <c r="A212" s="12"/>
      <c r="B212" s="248"/>
      <c r="C212" s="249"/>
      <c r="D212" s="250" t="s">
        <v>77</v>
      </c>
      <c r="E212" s="261" t="s">
        <v>323</v>
      </c>
      <c r="F212" s="261" t="s">
        <v>324</v>
      </c>
      <c r="G212" s="249"/>
      <c r="H212" s="249"/>
      <c r="I212" s="252"/>
      <c r="J212" s="262">
        <f>BK212</f>
        <v>0</v>
      </c>
      <c r="K212" s="249"/>
      <c r="L212" s="253"/>
      <c r="M212" s="254"/>
      <c r="N212" s="255"/>
      <c r="O212" s="255"/>
      <c r="P212" s="256">
        <f>SUM(P213:P216)</f>
        <v>0</v>
      </c>
      <c r="Q212" s="255"/>
      <c r="R212" s="256">
        <f>SUM(R213:R216)</f>
        <v>0.12047039999999999</v>
      </c>
      <c r="S212" s="255"/>
      <c r="T212" s="257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58" t="s">
        <v>91</v>
      </c>
      <c r="AT212" s="259" t="s">
        <v>77</v>
      </c>
      <c r="AU212" s="259" t="s">
        <v>85</v>
      </c>
      <c r="AY212" s="258" t="s">
        <v>191</v>
      </c>
      <c r="BK212" s="260">
        <f>SUM(BK213:BK216)</f>
        <v>0</v>
      </c>
    </row>
    <row r="213" s="2" customFormat="1" ht="37.8" customHeight="1">
      <c r="A213" s="41"/>
      <c r="B213" s="42"/>
      <c r="C213" s="263" t="s">
        <v>355</v>
      </c>
      <c r="D213" s="263" t="s">
        <v>194</v>
      </c>
      <c r="E213" s="264" t="s">
        <v>346</v>
      </c>
      <c r="F213" s="265" t="s">
        <v>347</v>
      </c>
      <c r="G213" s="266" t="s">
        <v>197</v>
      </c>
      <c r="H213" s="267">
        <v>10.68</v>
      </c>
      <c r="I213" s="268"/>
      <c r="J213" s="269">
        <f>ROUND(I213*H213,2)</f>
        <v>0</v>
      </c>
      <c r="K213" s="270"/>
      <c r="L213" s="44"/>
      <c r="M213" s="271" t="s">
        <v>1</v>
      </c>
      <c r="N213" s="272" t="s">
        <v>44</v>
      </c>
      <c r="O213" s="100"/>
      <c r="P213" s="273">
        <f>O213*H213</f>
        <v>0</v>
      </c>
      <c r="Q213" s="273">
        <v>0.01128</v>
      </c>
      <c r="R213" s="273">
        <f>Q213*H213</f>
        <v>0.12047039999999999</v>
      </c>
      <c r="S213" s="273">
        <v>0</v>
      </c>
      <c r="T213" s="274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5" t="s">
        <v>271</v>
      </c>
      <c r="AT213" s="275" t="s">
        <v>194</v>
      </c>
      <c r="AU213" s="275" t="s">
        <v>91</v>
      </c>
      <c r="AY213" s="18" t="s">
        <v>191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8" t="s">
        <v>91</v>
      </c>
      <c r="BK213" s="160">
        <f>ROUND(I213*H213,2)</f>
        <v>0</v>
      </c>
      <c r="BL213" s="18" t="s">
        <v>271</v>
      </c>
      <c r="BM213" s="275" t="s">
        <v>1550</v>
      </c>
    </row>
    <row r="214" s="13" customFormat="1">
      <c r="A214" s="13"/>
      <c r="B214" s="276"/>
      <c r="C214" s="277"/>
      <c r="D214" s="278" t="s">
        <v>200</v>
      </c>
      <c r="E214" s="279" t="s">
        <v>1</v>
      </c>
      <c r="F214" s="280" t="s">
        <v>117</v>
      </c>
      <c r="G214" s="277"/>
      <c r="H214" s="281">
        <v>10.68</v>
      </c>
      <c r="I214" s="282"/>
      <c r="J214" s="277"/>
      <c r="K214" s="277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200</v>
      </c>
      <c r="AU214" s="287" t="s">
        <v>91</v>
      </c>
      <c r="AV214" s="13" t="s">
        <v>91</v>
      </c>
      <c r="AW214" s="13" t="s">
        <v>33</v>
      </c>
      <c r="AX214" s="13" t="s">
        <v>78</v>
      </c>
      <c r="AY214" s="287" t="s">
        <v>191</v>
      </c>
    </row>
    <row r="215" s="14" customFormat="1">
      <c r="A215" s="14"/>
      <c r="B215" s="288"/>
      <c r="C215" s="289"/>
      <c r="D215" s="278" t="s">
        <v>200</v>
      </c>
      <c r="E215" s="290" t="s">
        <v>349</v>
      </c>
      <c r="F215" s="291" t="s">
        <v>204</v>
      </c>
      <c r="G215" s="289"/>
      <c r="H215" s="292">
        <v>10.68</v>
      </c>
      <c r="I215" s="293"/>
      <c r="J215" s="289"/>
      <c r="K215" s="289"/>
      <c r="L215" s="294"/>
      <c r="M215" s="295"/>
      <c r="N215" s="296"/>
      <c r="O215" s="296"/>
      <c r="P215" s="296"/>
      <c r="Q215" s="296"/>
      <c r="R215" s="296"/>
      <c r="S215" s="296"/>
      <c r="T215" s="29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98" t="s">
        <v>200</v>
      </c>
      <c r="AU215" s="298" t="s">
        <v>91</v>
      </c>
      <c r="AV215" s="14" t="s">
        <v>121</v>
      </c>
      <c r="AW215" s="14" t="s">
        <v>33</v>
      </c>
      <c r="AX215" s="14" t="s">
        <v>85</v>
      </c>
      <c r="AY215" s="298" t="s">
        <v>191</v>
      </c>
    </row>
    <row r="216" s="2" customFormat="1" ht="21.75" customHeight="1">
      <c r="A216" s="41"/>
      <c r="B216" s="42"/>
      <c r="C216" s="263" t="s">
        <v>359</v>
      </c>
      <c r="D216" s="263" t="s">
        <v>194</v>
      </c>
      <c r="E216" s="264" t="s">
        <v>350</v>
      </c>
      <c r="F216" s="265" t="s">
        <v>351</v>
      </c>
      <c r="G216" s="266" t="s">
        <v>304</v>
      </c>
      <c r="H216" s="267"/>
      <c r="I216" s="268"/>
      <c r="J216" s="269">
        <f>ROUND(I216*H216,2)</f>
        <v>0</v>
      </c>
      <c r="K216" s="270"/>
      <c r="L216" s="44"/>
      <c r="M216" s="271" t="s">
        <v>1</v>
      </c>
      <c r="N216" s="272" t="s">
        <v>44</v>
      </c>
      <c r="O216" s="100"/>
      <c r="P216" s="273">
        <f>O216*H216</f>
        <v>0</v>
      </c>
      <c r="Q216" s="273">
        <v>0</v>
      </c>
      <c r="R216" s="273">
        <f>Q216*H216</f>
        <v>0</v>
      </c>
      <c r="S216" s="273">
        <v>0</v>
      </c>
      <c r="T216" s="274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75" t="s">
        <v>271</v>
      </c>
      <c r="AT216" s="275" t="s">
        <v>194</v>
      </c>
      <c r="AU216" s="275" t="s">
        <v>91</v>
      </c>
      <c r="AY216" s="18" t="s">
        <v>191</v>
      </c>
      <c r="BE216" s="160">
        <f>IF(N216="základná",J216,0)</f>
        <v>0</v>
      </c>
      <c r="BF216" s="160">
        <f>IF(N216="znížená",J216,0)</f>
        <v>0</v>
      </c>
      <c r="BG216" s="160">
        <f>IF(N216="zákl. prenesená",J216,0)</f>
        <v>0</v>
      </c>
      <c r="BH216" s="160">
        <f>IF(N216="zníž. prenesená",J216,0)</f>
        <v>0</v>
      </c>
      <c r="BI216" s="160">
        <f>IF(N216="nulová",J216,0)</f>
        <v>0</v>
      </c>
      <c r="BJ216" s="18" t="s">
        <v>91</v>
      </c>
      <c r="BK216" s="160">
        <f>ROUND(I216*H216,2)</f>
        <v>0</v>
      </c>
      <c r="BL216" s="18" t="s">
        <v>271</v>
      </c>
      <c r="BM216" s="275" t="s">
        <v>1551</v>
      </c>
    </row>
    <row r="217" s="12" customFormat="1" ht="22.8" customHeight="1">
      <c r="A217" s="12"/>
      <c r="B217" s="248"/>
      <c r="C217" s="249"/>
      <c r="D217" s="250" t="s">
        <v>77</v>
      </c>
      <c r="E217" s="261" t="s">
        <v>353</v>
      </c>
      <c r="F217" s="261" t="s">
        <v>354</v>
      </c>
      <c r="G217" s="249"/>
      <c r="H217" s="249"/>
      <c r="I217" s="252"/>
      <c r="J217" s="262">
        <f>BK217</f>
        <v>0</v>
      </c>
      <c r="K217" s="249"/>
      <c r="L217" s="253"/>
      <c r="M217" s="254"/>
      <c r="N217" s="255"/>
      <c r="O217" s="255"/>
      <c r="P217" s="256">
        <f>SUM(P218:P241)</f>
        <v>0</v>
      </c>
      <c r="Q217" s="255"/>
      <c r="R217" s="256">
        <f>SUM(R218:R241)</f>
        <v>0.032856360000000001</v>
      </c>
      <c r="S217" s="255"/>
      <c r="T217" s="257">
        <f>SUM(T218:T241)</f>
        <v>0.076999999999999999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58" t="s">
        <v>91</v>
      </c>
      <c r="AT217" s="259" t="s">
        <v>77</v>
      </c>
      <c r="AU217" s="259" t="s">
        <v>85</v>
      </c>
      <c r="AY217" s="258" t="s">
        <v>191</v>
      </c>
      <c r="BK217" s="260">
        <f>SUM(BK218:BK241)</f>
        <v>0</v>
      </c>
    </row>
    <row r="218" s="2" customFormat="1" ht="33" customHeight="1">
      <c r="A218" s="41"/>
      <c r="B218" s="42"/>
      <c r="C218" s="263" t="s">
        <v>363</v>
      </c>
      <c r="D218" s="263" t="s">
        <v>194</v>
      </c>
      <c r="E218" s="264" t="s">
        <v>1552</v>
      </c>
      <c r="F218" s="265" t="s">
        <v>1553</v>
      </c>
      <c r="G218" s="266" t="s">
        <v>231</v>
      </c>
      <c r="H218" s="267">
        <v>2</v>
      </c>
      <c r="I218" s="268"/>
      <c r="J218" s="269">
        <f>ROUND(I218*H218,2)</f>
        <v>0</v>
      </c>
      <c r="K218" s="270"/>
      <c r="L218" s="44"/>
      <c r="M218" s="271" t="s">
        <v>1</v>
      </c>
      <c r="N218" s="272" t="s">
        <v>44</v>
      </c>
      <c r="O218" s="100"/>
      <c r="P218" s="273">
        <f>O218*H218</f>
        <v>0</v>
      </c>
      <c r="Q218" s="273">
        <v>0</v>
      </c>
      <c r="R218" s="273">
        <f>Q218*H218</f>
        <v>0</v>
      </c>
      <c r="S218" s="273">
        <v>0</v>
      </c>
      <c r="T218" s="274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5" t="s">
        <v>271</v>
      </c>
      <c r="AT218" s="275" t="s">
        <v>194</v>
      </c>
      <c r="AU218" s="275" t="s">
        <v>91</v>
      </c>
      <c r="AY218" s="18" t="s">
        <v>191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8" t="s">
        <v>91</v>
      </c>
      <c r="BK218" s="160">
        <f>ROUND(I218*H218,2)</f>
        <v>0</v>
      </c>
      <c r="BL218" s="18" t="s">
        <v>271</v>
      </c>
      <c r="BM218" s="275" t="s">
        <v>1554</v>
      </c>
    </row>
    <row r="219" s="2" customFormat="1" ht="24.15" customHeight="1">
      <c r="A219" s="41"/>
      <c r="B219" s="42"/>
      <c r="C219" s="310" t="s">
        <v>367</v>
      </c>
      <c r="D219" s="310" t="s">
        <v>292</v>
      </c>
      <c r="E219" s="311" t="s">
        <v>1555</v>
      </c>
      <c r="F219" s="312" t="s">
        <v>1556</v>
      </c>
      <c r="G219" s="313" t="s">
        <v>231</v>
      </c>
      <c r="H219" s="314">
        <v>2</v>
      </c>
      <c r="I219" s="315"/>
      <c r="J219" s="316">
        <f>ROUND(I219*H219,2)</f>
        <v>0</v>
      </c>
      <c r="K219" s="317"/>
      <c r="L219" s="318"/>
      <c r="M219" s="319" t="s">
        <v>1</v>
      </c>
      <c r="N219" s="320" t="s">
        <v>44</v>
      </c>
      <c r="O219" s="100"/>
      <c r="P219" s="273">
        <f>O219*H219</f>
        <v>0</v>
      </c>
      <c r="Q219" s="273">
        <v>0.0025000000000000001</v>
      </c>
      <c r="R219" s="273">
        <f>Q219*H219</f>
        <v>0.0050000000000000001</v>
      </c>
      <c r="S219" s="273">
        <v>0</v>
      </c>
      <c r="T219" s="274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5" t="s">
        <v>295</v>
      </c>
      <c r="AT219" s="275" t="s">
        <v>292</v>
      </c>
      <c r="AU219" s="275" t="s">
        <v>91</v>
      </c>
      <c r="AY219" s="18" t="s">
        <v>191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8" t="s">
        <v>91</v>
      </c>
      <c r="BK219" s="160">
        <f>ROUND(I219*H219,2)</f>
        <v>0</v>
      </c>
      <c r="BL219" s="18" t="s">
        <v>271</v>
      </c>
      <c r="BM219" s="275" t="s">
        <v>1557</v>
      </c>
    </row>
    <row r="220" s="2" customFormat="1" ht="24.15" customHeight="1">
      <c r="A220" s="41"/>
      <c r="B220" s="42"/>
      <c r="C220" s="263" t="s">
        <v>371</v>
      </c>
      <c r="D220" s="263" t="s">
        <v>194</v>
      </c>
      <c r="E220" s="264" t="s">
        <v>1558</v>
      </c>
      <c r="F220" s="265" t="s">
        <v>1559</v>
      </c>
      <c r="G220" s="266" t="s">
        <v>231</v>
      </c>
      <c r="H220" s="267">
        <v>1</v>
      </c>
      <c r="I220" s="268"/>
      <c r="J220" s="269">
        <f>ROUND(I220*H220,2)</f>
        <v>0</v>
      </c>
      <c r="K220" s="270"/>
      <c r="L220" s="44"/>
      <c r="M220" s="271" t="s">
        <v>1</v>
      </c>
      <c r="N220" s="272" t="s">
        <v>44</v>
      </c>
      <c r="O220" s="100"/>
      <c r="P220" s="273">
        <f>O220*H220</f>
        <v>0</v>
      </c>
      <c r="Q220" s="273">
        <v>0</v>
      </c>
      <c r="R220" s="273">
        <f>Q220*H220</f>
        <v>0</v>
      </c>
      <c r="S220" s="273">
        <v>0</v>
      </c>
      <c r="T220" s="274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75" t="s">
        <v>271</v>
      </c>
      <c r="AT220" s="275" t="s">
        <v>194</v>
      </c>
      <c r="AU220" s="275" t="s">
        <v>91</v>
      </c>
      <c r="AY220" s="18" t="s">
        <v>191</v>
      </c>
      <c r="BE220" s="160">
        <f>IF(N220="základná",J220,0)</f>
        <v>0</v>
      </c>
      <c r="BF220" s="160">
        <f>IF(N220="znížená",J220,0)</f>
        <v>0</v>
      </c>
      <c r="BG220" s="160">
        <f>IF(N220="zákl. prenesená",J220,0)</f>
        <v>0</v>
      </c>
      <c r="BH220" s="160">
        <f>IF(N220="zníž. prenesená",J220,0)</f>
        <v>0</v>
      </c>
      <c r="BI220" s="160">
        <f>IF(N220="nulová",J220,0)</f>
        <v>0</v>
      </c>
      <c r="BJ220" s="18" t="s">
        <v>91</v>
      </c>
      <c r="BK220" s="160">
        <f>ROUND(I220*H220,2)</f>
        <v>0</v>
      </c>
      <c r="BL220" s="18" t="s">
        <v>271</v>
      </c>
      <c r="BM220" s="275" t="s">
        <v>1560</v>
      </c>
    </row>
    <row r="221" s="2" customFormat="1" ht="16.5" customHeight="1">
      <c r="A221" s="41"/>
      <c r="B221" s="42"/>
      <c r="C221" s="310" t="s">
        <v>376</v>
      </c>
      <c r="D221" s="310" t="s">
        <v>292</v>
      </c>
      <c r="E221" s="311" t="s">
        <v>1561</v>
      </c>
      <c r="F221" s="312" t="s">
        <v>1562</v>
      </c>
      <c r="G221" s="313" t="s">
        <v>231</v>
      </c>
      <c r="H221" s="314">
        <v>1</v>
      </c>
      <c r="I221" s="315"/>
      <c r="J221" s="316">
        <f>ROUND(I221*H221,2)</f>
        <v>0</v>
      </c>
      <c r="K221" s="317"/>
      <c r="L221" s="318"/>
      <c r="M221" s="319" t="s">
        <v>1</v>
      </c>
      <c r="N221" s="320" t="s">
        <v>44</v>
      </c>
      <c r="O221" s="100"/>
      <c r="P221" s="273">
        <f>O221*H221</f>
        <v>0</v>
      </c>
      <c r="Q221" s="273">
        <v>0.00050000000000000001</v>
      </c>
      <c r="R221" s="273">
        <f>Q221*H221</f>
        <v>0.00050000000000000001</v>
      </c>
      <c r="S221" s="273">
        <v>0</v>
      </c>
      <c r="T221" s="274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5" t="s">
        <v>295</v>
      </c>
      <c r="AT221" s="275" t="s">
        <v>292</v>
      </c>
      <c r="AU221" s="275" t="s">
        <v>91</v>
      </c>
      <c r="AY221" s="18" t="s">
        <v>191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8" t="s">
        <v>91</v>
      </c>
      <c r="BK221" s="160">
        <f>ROUND(I221*H221,2)</f>
        <v>0</v>
      </c>
      <c r="BL221" s="18" t="s">
        <v>271</v>
      </c>
      <c r="BM221" s="275" t="s">
        <v>1563</v>
      </c>
    </row>
    <row r="222" s="2" customFormat="1" ht="37.8" customHeight="1">
      <c r="A222" s="41"/>
      <c r="B222" s="42"/>
      <c r="C222" s="263" t="s">
        <v>380</v>
      </c>
      <c r="D222" s="263" t="s">
        <v>194</v>
      </c>
      <c r="E222" s="264" t="s">
        <v>1564</v>
      </c>
      <c r="F222" s="265" t="s">
        <v>1565</v>
      </c>
      <c r="G222" s="266" t="s">
        <v>231</v>
      </c>
      <c r="H222" s="267">
        <v>3</v>
      </c>
      <c r="I222" s="268"/>
      <c r="J222" s="269">
        <f>ROUND(I222*H222,2)</f>
        <v>0</v>
      </c>
      <c r="K222" s="270"/>
      <c r="L222" s="44"/>
      <c r="M222" s="271" t="s">
        <v>1</v>
      </c>
      <c r="N222" s="272" t="s">
        <v>44</v>
      </c>
      <c r="O222" s="100"/>
      <c r="P222" s="273">
        <f>O222*H222</f>
        <v>0</v>
      </c>
      <c r="Q222" s="273">
        <v>0</v>
      </c>
      <c r="R222" s="273">
        <f>Q222*H222</f>
        <v>0</v>
      </c>
      <c r="S222" s="273">
        <v>0</v>
      </c>
      <c r="T222" s="274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75" t="s">
        <v>271</v>
      </c>
      <c r="AT222" s="275" t="s">
        <v>194</v>
      </c>
      <c r="AU222" s="275" t="s">
        <v>91</v>
      </c>
      <c r="AY222" s="18" t="s">
        <v>191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8" t="s">
        <v>91</v>
      </c>
      <c r="BK222" s="160">
        <f>ROUND(I222*H222,2)</f>
        <v>0</v>
      </c>
      <c r="BL222" s="18" t="s">
        <v>271</v>
      </c>
      <c r="BM222" s="275" t="s">
        <v>1566</v>
      </c>
    </row>
    <row r="223" s="2" customFormat="1" ht="16.5" customHeight="1">
      <c r="A223" s="41"/>
      <c r="B223" s="42"/>
      <c r="C223" s="310" t="s">
        <v>384</v>
      </c>
      <c r="D223" s="310" t="s">
        <v>292</v>
      </c>
      <c r="E223" s="311" t="s">
        <v>1567</v>
      </c>
      <c r="F223" s="312" t="s">
        <v>1568</v>
      </c>
      <c r="G223" s="313" t="s">
        <v>231</v>
      </c>
      <c r="H223" s="314">
        <v>3</v>
      </c>
      <c r="I223" s="315"/>
      <c r="J223" s="316">
        <f>ROUND(I223*H223,2)</f>
        <v>0</v>
      </c>
      <c r="K223" s="317"/>
      <c r="L223" s="318"/>
      <c r="M223" s="319" t="s">
        <v>1</v>
      </c>
      <c r="N223" s="320" t="s">
        <v>44</v>
      </c>
      <c r="O223" s="100"/>
      <c r="P223" s="273">
        <f>O223*H223</f>
        <v>0</v>
      </c>
      <c r="Q223" s="273">
        <v>0.0040000000000000001</v>
      </c>
      <c r="R223" s="273">
        <f>Q223*H223</f>
        <v>0.012</v>
      </c>
      <c r="S223" s="273">
        <v>0</v>
      </c>
      <c r="T223" s="274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5" t="s">
        <v>295</v>
      </c>
      <c r="AT223" s="275" t="s">
        <v>292</v>
      </c>
      <c r="AU223" s="275" t="s">
        <v>91</v>
      </c>
      <c r="AY223" s="18" t="s">
        <v>191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8" t="s">
        <v>91</v>
      </c>
      <c r="BK223" s="160">
        <f>ROUND(I223*H223,2)</f>
        <v>0</v>
      </c>
      <c r="BL223" s="18" t="s">
        <v>271</v>
      </c>
      <c r="BM223" s="275" t="s">
        <v>1569</v>
      </c>
    </row>
    <row r="224" s="2" customFormat="1" ht="24.15" customHeight="1">
      <c r="A224" s="41"/>
      <c r="B224" s="42"/>
      <c r="C224" s="263" t="s">
        <v>390</v>
      </c>
      <c r="D224" s="263" t="s">
        <v>194</v>
      </c>
      <c r="E224" s="264" t="s">
        <v>1570</v>
      </c>
      <c r="F224" s="265" t="s">
        <v>1571</v>
      </c>
      <c r="G224" s="266" t="s">
        <v>231</v>
      </c>
      <c r="H224" s="267">
        <v>3</v>
      </c>
      <c r="I224" s="268"/>
      <c r="J224" s="269">
        <f>ROUND(I224*H224,2)</f>
        <v>0</v>
      </c>
      <c r="K224" s="270"/>
      <c r="L224" s="44"/>
      <c r="M224" s="271" t="s">
        <v>1</v>
      </c>
      <c r="N224" s="272" t="s">
        <v>44</v>
      </c>
      <c r="O224" s="100"/>
      <c r="P224" s="273">
        <f>O224*H224</f>
        <v>0</v>
      </c>
      <c r="Q224" s="273">
        <v>0</v>
      </c>
      <c r="R224" s="273">
        <f>Q224*H224</f>
        <v>0</v>
      </c>
      <c r="S224" s="273">
        <v>0</v>
      </c>
      <c r="T224" s="274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75" t="s">
        <v>271</v>
      </c>
      <c r="AT224" s="275" t="s">
        <v>194</v>
      </c>
      <c r="AU224" s="275" t="s">
        <v>91</v>
      </c>
      <c r="AY224" s="18" t="s">
        <v>191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8" t="s">
        <v>91</v>
      </c>
      <c r="BK224" s="160">
        <f>ROUND(I224*H224,2)</f>
        <v>0</v>
      </c>
      <c r="BL224" s="18" t="s">
        <v>271</v>
      </c>
      <c r="BM224" s="275" t="s">
        <v>1572</v>
      </c>
    </row>
    <row r="225" s="2" customFormat="1" ht="21.75" customHeight="1">
      <c r="A225" s="41"/>
      <c r="B225" s="42"/>
      <c r="C225" s="310" t="s">
        <v>396</v>
      </c>
      <c r="D225" s="310" t="s">
        <v>292</v>
      </c>
      <c r="E225" s="311" t="s">
        <v>1573</v>
      </c>
      <c r="F225" s="312" t="s">
        <v>1574</v>
      </c>
      <c r="G225" s="313" t="s">
        <v>231</v>
      </c>
      <c r="H225" s="314">
        <v>3</v>
      </c>
      <c r="I225" s="315"/>
      <c r="J225" s="316">
        <f>ROUND(I225*H225,2)</f>
        <v>0</v>
      </c>
      <c r="K225" s="317"/>
      <c r="L225" s="318"/>
      <c r="M225" s="319" t="s">
        <v>1</v>
      </c>
      <c r="N225" s="320" t="s">
        <v>44</v>
      </c>
      <c r="O225" s="100"/>
      <c r="P225" s="273">
        <f>O225*H225</f>
        <v>0</v>
      </c>
      <c r="Q225" s="273">
        <v>0.0015</v>
      </c>
      <c r="R225" s="273">
        <f>Q225*H225</f>
        <v>0.0045000000000000005</v>
      </c>
      <c r="S225" s="273">
        <v>0</v>
      </c>
      <c r="T225" s="274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5" t="s">
        <v>295</v>
      </c>
      <c r="AT225" s="275" t="s">
        <v>292</v>
      </c>
      <c r="AU225" s="275" t="s">
        <v>91</v>
      </c>
      <c r="AY225" s="18" t="s">
        <v>191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8" t="s">
        <v>91</v>
      </c>
      <c r="BK225" s="160">
        <f>ROUND(I225*H225,2)</f>
        <v>0</v>
      </c>
      <c r="BL225" s="18" t="s">
        <v>271</v>
      </c>
      <c r="BM225" s="275" t="s">
        <v>1575</v>
      </c>
    </row>
    <row r="226" s="2" customFormat="1" ht="24.15" customHeight="1">
      <c r="A226" s="41"/>
      <c r="B226" s="42"/>
      <c r="C226" s="263" t="s">
        <v>400</v>
      </c>
      <c r="D226" s="263" t="s">
        <v>194</v>
      </c>
      <c r="E226" s="264" t="s">
        <v>1576</v>
      </c>
      <c r="F226" s="265" t="s">
        <v>1577</v>
      </c>
      <c r="G226" s="266" t="s">
        <v>231</v>
      </c>
      <c r="H226" s="267">
        <v>2</v>
      </c>
      <c r="I226" s="268"/>
      <c r="J226" s="269">
        <f>ROUND(I226*H226,2)</f>
        <v>0</v>
      </c>
      <c r="K226" s="270"/>
      <c r="L226" s="44"/>
      <c r="M226" s="271" t="s">
        <v>1</v>
      </c>
      <c r="N226" s="272" t="s">
        <v>44</v>
      </c>
      <c r="O226" s="100"/>
      <c r="P226" s="273">
        <f>O226*H226</f>
        <v>0</v>
      </c>
      <c r="Q226" s="273">
        <v>0</v>
      </c>
      <c r="R226" s="273">
        <f>Q226*H226</f>
        <v>0</v>
      </c>
      <c r="S226" s="273">
        <v>0</v>
      </c>
      <c r="T226" s="274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5" t="s">
        <v>271</v>
      </c>
      <c r="AT226" s="275" t="s">
        <v>194</v>
      </c>
      <c r="AU226" s="275" t="s">
        <v>91</v>
      </c>
      <c r="AY226" s="18" t="s">
        <v>191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8" t="s">
        <v>91</v>
      </c>
      <c r="BK226" s="160">
        <f>ROUND(I226*H226,2)</f>
        <v>0</v>
      </c>
      <c r="BL226" s="18" t="s">
        <v>271</v>
      </c>
      <c r="BM226" s="275" t="s">
        <v>1578</v>
      </c>
    </row>
    <row r="227" s="2" customFormat="1" ht="21.75" customHeight="1">
      <c r="A227" s="41"/>
      <c r="B227" s="42"/>
      <c r="C227" s="310" t="s">
        <v>405</v>
      </c>
      <c r="D227" s="310" t="s">
        <v>292</v>
      </c>
      <c r="E227" s="311" t="s">
        <v>1579</v>
      </c>
      <c r="F227" s="312" t="s">
        <v>1580</v>
      </c>
      <c r="G227" s="313" t="s">
        <v>231</v>
      </c>
      <c r="H227" s="314">
        <v>2</v>
      </c>
      <c r="I227" s="315"/>
      <c r="J227" s="316">
        <f>ROUND(I227*H227,2)</f>
        <v>0</v>
      </c>
      <c r="K227" s="317"/>
      <c r="L227" s="318"/>
      <c r="M227" s="319" t="s">
        <v>1</v>
      </c>
      <c r="N227" s="320" t="s">
        <v>44</v>
      </c>
      <c r="O227" s="100"/>
      <c r="P227" s="273">
        <f>O227*H227</f>
        <v>0</v>
      </c>
      <c r="Q227" s="273">
        <v>0.0018</v>
      </c>
      <c r="R227" s="273">
        <f>Q227*H227</f>
        <v>0.0035999999999999999</v>
      </c>
      <c r="S227" s="273">
        <v>0</v>
      </c>
      <c r="T227" s="274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5" t="s">
        <v>295</v>
      </c>
      <c r="AT227" s="275" t="s">
        <v>292</v>
      </c>
      <c r="AU227" s="275" t="s">
        <v>91</v>
      </c>
      <c r="AY227" s="18" t="s">
        <v>191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8" t="s">
        <v>91</v>
      </c>
      <c r="BK227" s="160">
        <f>ROUND(I227*H227,2)</f>
        <v>0</v>
      </c>
      <c r="BL227" s="18" t="s">
        <v>271</v>
      </c>
      <c r="BM227" s="275" t="s">
        <v>1581</v>
      </c>
    </row>
    <row r="228" s="2" customFormat="1" ht="33" customHeight="1">
      <c r="A228" s="41"/>
      <c r="B228" s="42"/>
      <c r="C228" s="263" t="s">
        <v>409</v>
      </c>
      <c r="D228" s="263" t="s">
        <v>194</v>
      </c>
      <c r="E228" s="264" t="s">
        <v>1582</v>
      </c>
      <c r="F228" s="265" t="s">
        <v>1583</v>
      </c>
      <c r="G228" s="266" t="s">
        <v>231</v>
      </c>
      <c r="H228" s="267">
        <v>1</v>
      </c>
      <c r="I228" s="268"/>
      <c r="J228" s="269">
        <f>ROUND(I228*H228,2)</f>
        <v>0</v>
      </c>
      <c r="K228" s="270"/>
      <c r="L228" s="44"/>
      <c r="M228" s="271" t="s">
        <v>1</v>
      </c>
      <c r="N228" s="272" t="s">
        <v>44</v>
      </c>
      <c r="O228" s="100"/>
      <c r="P228" s="273">
        <f>O228*H228</f>
        <v>0</v>
      </c>
      <c r="Q228" s="273">
        <v>0</v>
      </c>
      <c r="R228" s="273">
        <f>Q228*H228</f>
        <v>0</v>
      </c>
      <c r="S228" s="273">
        <v>0</v>
      </c>
      <c r="T228" s="274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75" t="s">
        <v>271</v>
      </c>
      <c r="AT228" s="275" t="s">
        <v>194</v>
      </c>
      <c r="AU228" s="275" t="s">
        <v>91</v>
      </c>
      <c r="AY228" s="18" t="s">
        <v>191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8" t="s">
        <v>91</v>
      </c>
      <c r="BK228" s="160">
        <f>ROUND(I228*H228,2)</f>
        <v>0</v>
      </c>
      <c r="BL228" s="18" t="s">
        <v>271</v>
      </c>
      <c r="BM228" s="275" t="s">
        <v>1584</v>
      </c>
    </row>
    <row r="229" s="2" customFormat="1" ht="24.15" customHeight="1">
      <c r="A229" s="41"/>
      <c r="B229" s="42"/>
      <c r="C229" s="310" t="s">
        <v>413</v>
      </c>
      <c r="D229" s="310" t="s">
        <v>292</v>
      </c>
      <c r="E229" s="311" t="s">
        <v>1585</v>
      </c>
      <c r="F229" s="312" t="s">
        <v>1586</v>
      </c>
      <c r="G229" s="313" t="s">
        <v>231</v>
      </c>
      <c r="H229" s="314">
        <v>1</v>
      </c>
      <c r="I229" s="315"/>
      <c r="J229" s="316">
        <f>ROUND(I229*H229,2)</f>
        <v>0</v>
      </c>
      <c r="K229" s="317"/>
      <c r="L229" s="318"/>
      <c r="M229" s="319" t="s">
        <v>1</v>
      </c>
      <c r="N229" s="320" t="s">
        <v>44</v>
      </c>
      <c r="O229" s="100"/>
      <c r="P229" s="273">
        <f>O229*H229</f>
        <v>0</v>
      </c>
      <c r="Q229" s="273">
        <v>0.0030000000000000001</v>
      </c>
      <c r="R229" s="273">
        <f>Q229*H229</f>
        <v>0.0030000000000000001</v>
      </c>
      <c r="S229" s="273">
        <v>0</v>
      </c>
      <c r="T229" s="274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75" t="s">
        <v>295</v>
      </c>
      <c r="AT229" s="275" t="s">
        <v>292</v>
      </c>
      <c r="AU229" s="275" t="s">
        <v>91</v>
      </c>
      <c r="AY229" s="18" t="s">
        <v>191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8" t="s">
        <v>91</v>
      </c>
      <c r="BK229" s="160">
        <f>ROUND(I229*H229,2)</f>
        <v>0</v>
      </c>
      <c r="BL229" s="18" t="s">
        <v>271</v>
      </c>
      <c r="BM229" s="275" t="s">
        <v>1587</v>
      </c>
    </row>
    <row r="230" s="2" customFormat="1" ht="24.15" customHeight="1">
      <c r="A230" s="41"/>
      <c r="B230" s="42"/>
      <c r="C230" s="263" t="s">
        <v>416</v>
      </c>
      <c r="D230" s="263" t="s">
        <v>194</v>
      </c>
      <c r="E230" s="264" t="s">
        <v>1588</v>
      </c>
      <c r="F230" s="265" t="s">
        <v>1589</v>
      </c>
      <c r="G230" s="266" t="s">
        <v>231</v>
      </c>
      <c r="H230" s="267">
        <v>1</v>
      </c>
      <c r="I230" s="268"/>
      <c r="J230" s="269">
        <f>ROUND(I230*H230,2)</f>
        <v>0</v>
      </c>
      <c r="K230" s="270"/>
      <c r="L230" s="44"/>
      <c r="M230" s="271" t="s">
        <v>1</v>
      </c>
      <c r="N230" s="272" t="s">
        <v>44</v>
      </c>
      <c r="O230" s="100"/>
      <c r="P230" s="273">
        <f>O230*H230</f>
        <v>0</v>
      </c>
      <c r="Q230" s="273">
        <v>0</v>
      </c>
      <c r="R230" s="273">
        <f>Q230*H230</f>
        <v>0</v>
      </c>
      <c r="S230" s="273">
        <v>0</v>
      </c>
      <c r="T230" s="274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75" t="s">
        <v>271</v>
      </c>
      <c r="AT230" s="275" t="s">
        <v>194</v>
      </c>
      <c r="AU230" s="275" t="s">
        <v>91</v>
      </c>
      <c r="AY230" s="18" t="s">
        <v>191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8" t="s">
        <v>91</v>
      </c>
      <c r="BK230" s="160">
        <f>ROUND(I230*H230,2)</f>
        <v>0</v>
      </c>
      <c r="BL230" s="18" t="s">
        <v>271</v>
      </c>
      <c r="BM230" s="275" t="s">
        <v>1590</v>
      </c>
    </row>
    <row r="231" s="2" customFormat="1" ht="24.15" customHeight="1">
      <c r="A231" s="41"/>
      <c r="B231" s="42"/>
      <c r="C231" s="263" t="s">
        <v>420</v>
      </c>
      <c r="D231" s="263" t="s">
        <v>194</v>
      </c>
      <c r="E231" s="264" t="s">
        <v>1591</v>
      </c>
      <c r="F231" s="265" t="s">
        <v>1592</v>
      </c>
      <c r="G231" s="266" t="s">
        <v>231</v>
      </c>
      <c r="H231" s="267">
        <v>1</v>
      </c>
      <c r="I231" s="268"/>
      <c r="J231" s="269">
        <f>ROUND(I231*H231,2)</f>
        <v>0</v>
      </c>
      <c r="K231" s="270"/>
      <c r="L231" s="44"/>
      <c r="M231" s="271" t="s">
        <v>1</v>
      </c>
      <c r="N231" s="272" t="s">
        <v>44</v>
      </c>
      <c r="O231" s="100"/>
      <c r="P231" s="273">
        <f>O231*H231</f>
        <v>0</v>
      </c>
      <c r="Q231" s="273">
        <v>8.6360000000000007E-05</v>
      </c>
      <c r="R231" s="273">
        <f>Q231*H231</f>
        <v>8.6360000000000007E-05</v>
      </c>
      <c r="S231" s="273">
        <v>0</v>
      </c>
      <c r="T231" s="274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75" t="s">
        <v>271</v>
      </c>
      <c r="AT231" s="275" t="s">
        <v>194</v>
      </c>
      <c r="AU231" s="275" t="s">
        <v>91</v>
      </c>
      <c r="AY231" s="18" t="s">
        <v>191</v>
      </c>
      <c r="BE231" s="160">
        <f>IF(N231="základná",J231,0)</f>
        <v>0</v>
      </c>
      <c r="BF231" s="160">
        <f>IF(N231="znížená",J231,0)</f>
        <v>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8" t="s">
        <v>91</v>
      </c>
      <c r="BK231" s="160">
        <f>ROUND(I231*H231,2)</f>
        <v>0</v>
      </c>
      <c r="BL231" s="18" t="s">
        <v>271</v>
      </c>
      <c r="BM231" s="275" t="s">
        <v>1593</v>
      </c>
    </row>
    <row r="232" s="2" customFormat="1" ht="24.15" customHeight="1">
      <c r="A232" s="41"/>
      <c r="B232" s="42"/>
      <c r="C232" s="310" t="s">
        <v>424</v>
      </c>
      <c r="D232" s="310" t="s">
        <v>292</v>
      </c>
      <c r="E232" s="311" t="s">
        <v>1594</v>
      </c>
      <c r="F232" s="312" t="s">
        <v>1595</v>
      </c>
      <c r="G232" s="313" t="s">
        <v>231</v>
      </c>
      <c r="H232" s="314">
        <v>1</v>
      </c>
      <c r="I232" s="315"/>
      <c r="J232" s="316">
        <f>ROUND(I232*H232,2)</f>
        <v>0</v>
      </c>
      <c r="K232" s="317"/>
      <c r="L232" s="318"/>
      <c r="M232" s="319" t="s">
        <v>1</v>
      </c>
      <c r="N232" s="320" t="s">
        <v>44</v>
      </c>
      <c r="O232" s="100"/>
      <c r="P232" s="273">
        <f>O232*H232</f>
        <v>0</v>
      </c>
      <c r="Q232" s="273">
        <v>0.0031700000000000001</v>
      </c>
      <c r="R232" s="273">
        <f>Q232*H232</f>
        <v>0.0031700000000000001</v>
      </c>
      <c r="S232" s="273">
        <v>0</v>
      </c>
      <c r="T232" s="274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5" t="s">
        <v>295</v>
      </c>
      <c r="AT232" s="275" t="s">
        <v>292</v>
      </c>
      <c r="AU232" s="275" t="s">
        <v>91</v>
      </c>
      <c r="AY232" s="18" t="s">
        <v>191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8" t="s">
        <v>91</v>
      </c>
      <c r="BK232" s="160">
        <f>ROUND(I232*H232,2)</f>
        <v>0</v>
      </c>
      <c r="BL232" s="18" t="s">
        <v>271</v>
      </c>
      <c r="BM232" s="275" t="s">
        <v>1596</v>
      </c>
    </row>
    <row r="233" s="2" customFormat="1" ht="24.15" customHeight="1">
      <c r="A233" s="41"/>
      <c r="B233" s="42"/>
      <c r="C233" s="263" t="s">
        <v>428</v>
      </c>
      <c r="D233" s="263" t="s">
        <v>194</v>
      </c>
      <c r="E233" s="264" t="s">
        <v>1597</v>
      </c>
      <c r="F233" s="265" t="s">
        <v>1598</v>
      </c>
      <c r="G233" s="266" t="s">
        <v>231</v>
      </c>
      <c r="H233" s="267">
        <v>1</v>
      </c>
      <c r="I233" s="268"/>
      <c r="J233" s="269">
        <f>ROUND(I233*H233,2)</f>
        <v>0</v>
      </c>
      <c r="K233" s="270"/>
      <c r="L233" s="44"/>
      <c r="M233" s="271" t="s">
        <v>1</v>
      </c>
      <c r="N233" s="272" t="s">
        <v>44</v>
      </c>
      <c r="O233" s="100"/>
      <c r="P233" s="273">
        <f>O233*H233</f>
        <v>0</v>
      </c>
      <c r="Q233" s="273">
        <v>0</v>
      </c>
      <c r="R233" s="273">
        <f>Q233*H233</f>
        <v>0</v>
      </c>
      <c r="S233" s="273">
        <v>0</v>
      </c>
      <c r="T233" s="274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75" t="s">
        <v>271</v>
      </c>
      <c r="AT233" s="275" t="s">
        <v>194</v>
      </c>
      <c r="AU233" s="275" t="s">
        <v>91</v>
      </c>
      <c r="AY233" s="18" t="s">
        <v>191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8" t="s">
        <v>91</v>
      </c>
      <c r="BK233" s="160">
        <f>ROUND(I233*H233,2)</f>
        <v>0</v>
      </c>
      <c r="BL233" s="18" t="s">
        <v>271</v>
      </c>
      <c r="BM233" s="275" t="s">
        <v>1599</v>
      </c>
    </row>
    <row r="234" s="2" customFormat="1" ht="16.5" customHeight="1">
      <c r="A234" s="41"/>
      <c r="B234" s="42"/>
      <c r="C234" s="310" t="s">
        <v>432</v>
      </c>
      <c r="D234" s="310" t="s">
        <v>292</v>
      </c>
      <c r="E234" s="311" t="s">
        <v>1600</v>
      </c>
      <c r="F234" s="312" t="s">
        <v>1601</v>
      </c>
      <c r="G234" s="313" t="s">
        <v>231</v>
      </c>
      <c r="H234" s="314">
        <v>1</v>
      </c>
      <c r="I234" s="315"/>
      <c r="J234" s="316">
        <f>ROUND(I234*H234,2)</f>
        <v>0</v>
      </c>
      <c r="K234" s="317"/>
      <c r="L234" s="318"/>
      <c r="M234" s="319" t="s">
        <v>1</v>
      </c>
      <c r="N234" s="320" t="s">
        <v>44</v>
      </c>
      <c r="O234" s="100"/>
      <c r="P234" s="273">
        <f>O234*H234</f>
        <v>0</v>
      </c>
      <c r="Q234" s="273">
        <v>0.00050000000000000001</v>
      </c>
      <c r="R234" s="273">
        <f>Q234*H234</f>
        <v>0.00050000000000000001</v>
      </c>
      <c r="S234" s="273">
        <v>0</v>
      </c>
      <c r="T234" s="274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75" t="s">
        <v>295</v>
      </c>
      <c r="AT234" s="275" t="s">
        <v>292</v>
      </c>
      <c r="AU234" s="275" t="s">
        <v>91</v>
      </c>
      <c r="AY234" s="18" t="s">
        <v>191</v>
      </c>
      <c r="BE234" s="160">
        <f>IF(N234="základná",J234,0)</f>
        <v>0</v>
      </c>
      <c r="BF234" s="160">
        <f>IF(N234="znížená",J234,0)</f>
        <v>0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8" t="s">
        <v>91</v>
      </c>
      <c r="BK234" s="160">
        <f>ROUND(I234*H234,2)</f>
        <v>0</v>
      </c>
      <c r="BL234" s="18" t="s">
        <v>271</v>
      </c>
      <c r="BM234" s="275" t="s">
        <v>1602</v>
      </c>
    </row>
    <row r="235" s="2" customFormat="1" ht="24.15" customHeight="1">
      <c r="A235" s="41"/>
      <c r="B235" s="42"/>
      <c r="C235" s="263" t="s">
        <v>436</v>
      </c>
      <c r="D235" s="263" t="s">
        <v>194</v>
      </c>
      <c r="E235" s="264" t="s">
        <v>1603</v>
      </c>
      <c r="F235" s="265" t="s">
        <v>1604</v>
      </c>
      <c r="G235" s="266" t="s">
        <v>231</v>
      </c>
      <c r="H235" s="267">
        <v>2</v>
      </c>
      <c r="I235" s="268"/>
      <c r="J235" s="269">
        <f>ROUND(I235*H235,2)</f>
        <v>0</v>
      </c>
      <c r="K235" s="270"/>
      <c r="L235" s="44"/>
      <c r="M235" s="271" t="s">
        <v>1</v>
      </c>
      <c r="N235" s="272" t="s">
        <v>44</v>
      </c>
      <c r="O235" s="100"/>
      <c r="P235" s="273">
        <f>O235*H235</f>
        <v>0</v>
      </c>
      <c r="Q235" s="273">
        <v>0</v>
      </c>
      <c r="R235" s="273">
        <f>Q235*H235</f>
        <v>0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271</v>
      </c>
      <c r="AT235" s="275" t="s">
        <v>194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271</v>
      </c>
      <c r="BM235" s="275" t="s">
        <v>1605</v>
      </c>
    </row>
    <row r="236" s="2" customFormat="1" ht="37.8" customHeight="1">
      <c r="A236" s="41"/>
      <c r="B236" s="42"/>
      <c r="C236" s="263" t="s">
        <v>442</v>
      </c>
      <c r="D236" s="263" t="s">
        <v>194</v>
      </c>
      <c r="E236" s="264" t="s">
        <v>1606</v>
      </c>
      <c r="F236" s="265" t="s">
        <v>1607</v>
      </c>
      <c r="G236" s="266" t="s">
        <v>231</v>
      </c>
      <c r="H236" s="267">
        <v>1</v>
      </c>
      <c r="I236" s="268"/>
      <c r="J236" s="269">
        <f>ROUND(I236*H236,2)</f>
        <v>0</v>
      </c>
      <c r="K236" s="270"/>
      <c r="L236" s="44"/>
      <c r="M236" s="271" t="s">
        <v>1</v>
      </c>
      <c r="N236" s="272" t="s">
        <v>44</v>
      </c>
      <c r="O236" s="100"/>
      <c r="P236" s="273">
        <f>O236*H236</f>
        <v>0</v>
      </c>
      <c r="Q236" s="273">
        <v>0</v>
      </c>
      <c r="R236" s="273">
        <f>Q236*H236</f>
        <v>0</v>
      </c>
      <c r="S236" s="273">
        <v>0</v>
      </c>
      <c r="T236" s="274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5" t="s">
        <v>271</v>
      </c>
      <c r="AT236" s="275" t="s">
        <v>194</v>
      </c>
      <c r="AU236" s="275" t="s">
        <v>91</v>
      </c>
      <c r="AY236" s="18" t="s">
        <v>191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8" t="s">
        <v>91</v>
      </c>
      <c r="BK236" s="160">
        <f>ROUND(I236*H236,2)</f>
        <v>0</v>
      </c>
      <c r="BL236" s="18" t="s">
        <v>271</v>
      </c>
      <c r="BM236" s="275" t="s">
        <v>1608</v>
      </c>
    </row>
    <row r="237" s="2" customFormat="1" ht="16.5" customHeight="1">
      <c r="A237" s="41"/>
      <c r="B237" s="42"/>
      <c r="C237" s="310" t="s">
        <v>449</v>
      </c>
      <c r="D237" s="310" t="s">
        <v>292</v>
      </c>
      <c r="E237" s="311" t="s">
        <v>1609</v>
      </c>
      <c r="F237" s="312" t="s">
        <v>1610</v>
      </c>
      <c r="G237" s="313" t="s">
        <v>231</v>
      </c>
      <c r="H237" s="314">
        <v>1</v>
      </c>
      <c r="I237" s="315"/>
      <c r="J237" s="316">
        <f>ROUND(I237*H237,2)</f>
        <v>0</v>
      </c>
      <c r="K237" s="317"/>
      <c r="L237" s="318"/>
      <c r="M237" s="319" t="s">
        <v>1</v>
      </c>
      <c r="N237" s="320" t="s">
        <v>44</v>
      </c>
      <c r="O237" s="100"/>
      <c r="P237" s="273">
        <f>O237*H237</f>
        <v>0</v>
      </c>
      <c r="Q237" s="273">
        <v>0.00050000000000000001</v>
      </c>
      <c r="R237" s="273">
        <f>Q237*H237</f>
        <v>0.00050000000000000001</v>
      </c>
      <c r="S237" s="273">
        <v>0</v>
      </c>
      <c r="T237" s="27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5" t="s">
        <v>295</v>
      </c>
      <c r="AT237" s="275" t="s">
        <v>292</v>
      </c>
      <c r="AU237" s="275" t="s">
        <v>91</v>
      </c>
      <c r="AY237" s="18" t="s">
        <v>191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8" t="s">
        <v>91</v>
      </c>
      <c r="BK237" s="160">
        <f>ROUND(I237*H237,2)</f>
        <v>0</v>
      </c>
      <c r="BL237" s="18" t="s">
        <v>271</v>
      </c>
      <c r="BM237" s="275" t="s">
        <v>1611</v>
      </c>
    </row>
    <row r="238" s="2" customFormat="1" ht="24.15" customHeight="1">
      <c r="A238" s="41"/>
      <c r="B238" s="42"/>
      <c r="C238" s="263" t="s">
        <v>455</v>
      </c>
      <c r="D238" s="263" t="s">
        <v>194</v>
      </c>
      <c r="E238" s="264" t="s">
        <v>1612</v>
      </c>
      <c r="F238" s="265" t="s">
        <v>1613</v>
      </c>
      <c r="G238" s="266" t="s">
        <v>231</v>
      </c>
      <c r="H238" s="267">
        <v>2</v>
      </c>
      <c r="I238" s="268"/>
      <c r="J238" s="269">
        <f>ROUND(I238*H238,2)</f>
        <v>0</v>
      </c>
      <c r="K238" s="270"/>
      <c r="L238" s="44"/>
      <c r="M238" s="271" t="s">
        <v>1</v>
      </c>
      <c r="N238" s="272" t="s">
        <v>44</v>
      </c>
      <c r="O238" s="100"/>
      <c r="P238" s="273">
        <f>O238*H238</f>
        <v>0</v>
      </c>
      <c r="Q238" s="273">
        <v>0</v>
      </c>
      <c r="R238" s="273">
        <f>Q238*H238</f>
        <v>0</v>
      </c>
      <c r="S238" s="273">
        <v>0.012999999999999999</v>
      </c>
      <c r="T238" s="274">
        <f>S238*H238</f>
        <v>0.025999999999999999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5" t="s">
        <v>271</v>
      </c>
      <c r="AT238" s="275" t="s">
        <v>194</v>
      </c>
      <c r="AU238" s="275" t="s">
        <v>91</v>
      </c>
      <c r="AY238" s="18" t="s">
        <v>191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8" t="s">
        <v>91</v>
      </c>
      <c r="BK238" s="160">
        <f>ROUND(I238*H238,2)</f>
        <v>0</v>
      </c>
      <c r="BL238" s="18" t="s">
        <v>271</v>
      </c>
      <c r="BM238" s="275" t="s">
        <v>1614</v>
      </c>
    </row>
    <row r="239" s="2" customFormat="1" ht="24.15" customHeight="1">
      <c r="A239" s="41"/>
      <c r="B239" s="42"/>
      <c r="C239" s="263" t="s">
        <v>461</v>
      </c>
      <c r="D239" s="263" t="s">
        <v>194</v>
      </c>
      <c r="E239" s="264" t="s">
        <v>1615</v>
      </c>
      <c r="F239" s="265" t="s">
        <v>1616</v>
      </c>
      <c r="G239" s="266" t="s">
        <v>231</v>
      </c>
      <c r="H239" s="267">
        <v>3</v>
      </c>
      <c r="I239" s="268"/>
      <c r="J239" s="269">
        <f>ROUND(I239*H239,2)</f>
        <v>0</v>
      </c>
      <c r="K239" s="270"/>
      <c r="L239" s="44"/>
      <c r="M239" s="271" t="s">
        <v>1</v>
      </c>
      <c r="N239" s="272" t="s">
        <v>44</v>
      </c>
      <c r="O239" s="100"/>
      <c r="P239" s="273">
        <f>O239*H239</f>
        <v>0</v>
      </c>
      <c r="Q239" s="273">
        <v>0</v>
      </c>
      <c r="R239" s="273">
        <f>Q239*H239</f>
        <v>0</v>
      </c>
      <c r="S239" s="273">
        <v>0.01</v>
      </c>
      <c r="T239" s="274">
        <f>S239*H239</f>
        <v>0.029999999999999999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75" t="s">
        <v>271</v>
      </c>
      <c r="AT239" s="275" t="s">
        <v>194</v>
      </c>
      <c r="AU239" s="275" t="s">
        <v>91</v>
      </c>
      <c r="AY239" s="18" t="s">
        <v>191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8" t="s">
        <v>91</v>
      </c>
      <c r="BK239" s="160">
        <f>ROUND(I239*H239,2)</f>
        <v>0</v>
      </c>
      <c r="BL239" s="18" t="s">
        <v>271</v>
      </c>
      <c r="BM239" s="275" t="s">
        <v>1617</v>
      </c>
    </row>
    <row r="240" s="2" customFormat="1" ht="24.15" customHeight="1">
      <c r="A240" s="41"/>
      <c r="B240" s="42"/>
      <c r="C240" s="263" t="s">
        <v>466</v>
      </c>
      <c r="D240" s="263" t="s">
        <v>194</v>
      </c>
      <c r="E240" s="264" t="s">
        <v>1618</v>
      </c>
      <c r="F240" s="265" t="s">
        <v>1619</v>
      </c>
      <c r="G240" s="266" t="s">
        <v>231</v>
      </c>
      <c r="H240" s="267">
        <v>1</v>
      </c>
      <c r="I240" s="268"/>
      <c r="J240" s="269">
        <f>ROUND(I240*H240,2)</f>
        <v>0</v>
      </c>
      <c r="K240" s="270"/>
      <c r="L240" s="44"/>
      <c r="M240" s="271" t="s">
        <v>1</v>
      </c>
      <c r="N240" s="272" t="s">
        <v>44</v>
      </c>
      <c r="O240" s="100"/>
      <c r="P240" s="273">
        <f>O240*H240</f>
        <v>0</v>
      </c>
      <c r="Q240" s="273">
        <v>0</v>
      </c>
      <c r="R240" s="273">
        <f>Q240*H240</f>
        <v>0</v>
      </c>
      <c r="S240" s="273">
        <v>0.021000000000000001</v>
      </c>
      <c r="T240" s="274">
        <f>S240*H240</f>
        <v>0.021000000000000001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5" t="s">
        <v>271</v>
      </c>
      <c r="AT240" s="275" t="s">
        <v>194</v>
      </c>
      <c r="AU240" s="275" t="s">
        <v>91</v>
      </c>
      <c r="AY240" s="18" t="s">
        <v>191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8" t="s">
        <v>91</v>
      </c>
      <c r="BK240" s="160">
        <f>ROUND(I240*H240,2)</f>
        <v>0</v>
      </c>
      <c r="BL240" s="18" t="s">
        <v>271</v>
      </c>
      <c r="BM240" s="275" t="s">
        <v>1620</v>
      </c>
    </row>
    <row r="241" s="2" customFormat="1" ht="24.15" customHeight="1">
      <c r="A241" s="41"/>
      <c r="B241" s="42"/>
      <c r="C241" s="263" t="s">
        <v>470</v>
      </c>
      <c r="D241" s="263" t="s">
        <v>194</v>
      </c>
      <c r="E241" s="264" t="s">
        <v>385</v>
      </c>
      <c r="F241" s="265" t="s">
        <v>386</v>
      </c>
      <c r="G241" s="266" t="s">
        <v>304</v>
      </c>
      <c r="H241" s="267"/>
      <c r="I241" s="268"/>
      <c r="J241" s="269">
        <f>ROUND(I241*H241,2)</f>
        <v>0</v>
      </c>
      <c r="K241" s="270"/>
      <c r="L241" s="44"/>
      <c r="M241" s="271" t="s">
        <v>1</v>
      </c>
      <c r="N241" s="272" t="s">
        <v>44</v>
      </c>
      <c r="O241" s="100"/>
      <c r="P241" s="273">
        <f>O241*H241</f>
        <v>0</v>
      </c>
      <c r="Q241" s="273">
        <v>0</v>
      </c>
      <c r="R241" s="273">
        <f>Q241*H241</f>
        <v>0</v>
      </c>
      <c r="S241" s="273">
        <v>0</v>
      </c>
      <c r="T241" s="274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75" t="s">
        <v>271</v>
      </c>
      <c r="AT241" s="275" t="s">
        <v>194</v>
      </c>
      <c r="AU241" s="275" t="s">
        <v>91</v>
      </c>
      <c r="AY241" s="18" t="s">
        <v>191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8" t="s">
        <v>91</v>
      </c>
      <c r="BK241" s="160">
        <f>ROUND(I241*H241,2)</f>
        <v>0</v>
      </c>
      <c r="BL241" s="18" t="s">
        <v>271</v>
      </c>
      <c r="BM241" s="275" t="s">
        <v>1621</v>
      </c>
    </row>
    <row r="242" s="12" customFormat="1" ht="22.8" customHeight="1">
      <c r="A242" s="12"/>
      <c r="B242" s="248"/>
      <c r="C242" s="249"/>
      <c r="D242" s="250" t="s">
        <v>77</v>
      </c>
      <c r="E242" s="261" t="s">
        <v>388</v>
      </c>
      <c r="F242" s="261" t="s">
        <v>389</v>
      </c>
      <c r="G242" s="249"/>
      <c r="H242" s="249"/>
      <c r="I242" s="252"/>
      <c r="J242" s="262">
        <f>BK242</f>
        <v>0</v>
      </c>
      <c r="K242" s="249"/>
      <c r="L242" s="253"/>
      <c r="M242" s="254"/>
      <c r="N242" s="255"/>
      <c r="O242" s="255"/>
      <c r="P242" s="256">
        <f>SUM(P243:P266)</f>
        <v>0</v>
      </c>
      <c r="Q242" s="255"/>
      <c r="R242" s="256">
        <f>SUM(R243:R266)</f>
        <v>0.13837529999999998</v>
      </c>
      <c r="S242" s="255"/>
      <c r="T242" s="257">
        <f>SUM(T243:T266)</f>
        <v>0.023179999999999999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58" t="s">
        <v>91</v>
      </c>
      <c r="AT242" s="259" t="s">
        <v>77</v>
      </c>
      <c r="AU242" s="259" t="s">
        <v>85</v>
      </c>
      <c r="AY242" s="258" t="s">
        <v>191</v>
      </c>
      <c r="BK242" s="260">
        <f>SUM(BK243:BK266)</f>
        <v>0</v>
      </c>
    </row>
    <row r="243" s="2" customFormat="1" ht="16.5" customHeight="1">
      <c r="A243" s="41"/>
      <c r="B243" s="42"/>
      <c r="C243" s="263" t="s">
        <v>474</v>
      </c>
      <c r="D243" s="263" t="s">
        <v>194</v>
      </c>
      <c r="E243" s="264" t="s">
        <v>391</v>
      </c>
      <c r="F243" s="265" t="s">
        <v>392</v>
      </c>
      <c r="G243" s="266" t="s">
        <v>393</v>
      </c>
      <c r="H243" s="267">
        <v>12.5</v>
      </c>
      <c r="I243" s="268"/>
      <c r="J243" s="269">
        <f>ROUND(I243*H243,2)</f>
        <v>0</v>
      </c>
      <c r="K243" s="270"/>
      <c r="L243" s="44"/>
      <c r="M243" s="271" t="s">
        <v>1</v>
      </c>
      <c r="N243" s="272" t="s">
        <v>44</v>
      </c>
      <c r="O243" s="100"/>
      <c r="P243" s="273">
        <f>O243*H243</f>
        <v>0</v>
      </c>
      <c r="Q243" s="273">
        <v>0</v>
      </c>
      <c r="R243" s="273">
        <f>Q243*H243</f>
        <v>0</v>
      </c>
      <c r="S243" s="273">
        <v>0.001</v>
      </c>
      <c r="T243" s="274">
        <f>S243*H243</f>
        <v>0.012500000000000001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5" t="s">
        <v>271</v>
      </c>
      <c r="AT243" s="275" t="s">
        <v>194</v>
      </c>
      <c r="AU243" s="275" t="s">
        <v>91</v>
      </c>
      <c r="AY243" s="18" t="s">
        <v>191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8" t="s">
        <v>91</v>
      </c>
      <c r="BK243" s="160">
        <f>ROUND(I243*H243,2)</f>
        <v>0</v>
      </c>
      <c r="BL243" s="18" t="s">
        <v>271</v>
      </c>
      <c r="BM243" s="275" t="s">
        <v>1622</v>
      </c>
    </row>
    <row r="244" s="13" customFormat="1">
      <c r="A244" s="13"/>
      <c r="B244" s="276"/>
      <c r="C244" s="277"/>
      <c r="D244" s="278" t="s">
        <v>200</v>
      </c>
      <c r="E244" s="279" t="s">
        <v>1</v>
      </c>
      <c r="F244" s="280" t="s">
        <v>1623</v>
      </c>
      <c r="G244" s="277"/>
      <c r="H244" s="281">
        <v>12.5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200</v>
      </c>
      <c r="AU244" s="287" t="s">
        <v>91</v>
      </c>
      <c r="AV244" s="13" t="s">
        <v>91</v>
      </c>
      <c r="AW244" s="13" t="s">
        <v>33</v>
      </c>
      <c r="AX244" s="13" t="s">
        <v>78</v>
      </c>
      <c r="AY244" s="287" t="s">
        <v>191</v>
      </c>
    </row>
    <row r="245" s="14" customFormat="1">
      <c r="A245" s="14"/>
      <c r="B245" s="288"/>
      <c r="C245" s="289"/>
      <c r="D245" s="278" t="s">
        <v>200</v>
      </c>
      <c r="E245" s="290" t="s">
        <v>126</v>
      </c>
      <c r="F245" s="291" t="s">
        <v>204</v>
      </c>
      <c r="G245" s="289"/>
      <c r="H245" s="292">
        <v>12.5</v>
      </c>
      <c r="I245" s="293"/>
      <c r="J245" s="289"/>
      <c r="K245" s="289"/>
      <c r="L245" s="294"/>
      <c r="M245" s="295"/>
      <c r="N245" s="296"/>
      <c r="O245" s="296"/>
      <c r="P245" s="296"/>
      <c r="Q245" s="296"/>
      <c r="R245" s="296"/>
      <c r="S245" s="296"/>
      <c r="T245" s="2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8" t="s">
        <v>200</v>
      </c>
      <c r="AU245" s="298" t="s">
        <v>91</v>
      </c>
      <c r="AV245" s="14" t="s">
        <v>121</v>
      </c>
      <c r="AW245" s="14" t="s">
        <v>33</v>
      </c>
      <c r="AX245" s="14" t="s">
        <v>85</v>
      </c>
      <c r="AY245" s="298" t="s">
        <v>191</v>
      </c>
    </row>
    <row r="246" s="2" customFormat="1" ht="16.5" customHeight="1">
      <c r="A246" s="41"/>
      <c r="B246" s="42"/>
      <c r="C246" s="263" t="s">
        <v>478</v>
      </c>
      <c r="D246" s="263" t="s">
        <v>194</v>
      </c>
      <c r="E246" s="264" t="s">
        <v>397</v>
      </c>
      <c r="F246" s="265" t="s">
        <v>398</v>
      </c>
      <c r="G246" s="266" t="s">
        <v>393</v>
      </c>
      <c r="H246" s="267">
        <v>12.5</v>
      </c>
      <c r="I246" s="268"/>
      <c r="J246" s="269">
        <f>ROUND(I246*H246,2)</f>
        <v>0</v>
      </c>
      <c r="K246" s="270"/>
      <c r="L246" s="44"/>
      <c r="M246" s="271" t="s">
        <v>1</v>
      </c>
      <c r="N246" s="272" t="s">
        <v>44</v>
      </c>
      <c r="O246" s="100"/>
      <c r="P246" s="273">
        <f>O246*H246</f>
        <v>0</v>
      </c>
      <c r="Q246" s="273">
        <v>4.5000000000000003E-05</v>
      </c>
      <c r="R246" s="273">
        <f>Q246*H246</f>
        <v>0.00056250000000000007</v>
      </c>
      <c r="S246" s="273">
        <v>0</v>
      </c>
      <c r="T246" s="274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75" t="s">
        <v>271</v>
      </c>
      <c r="AT246" s="275" t="s">
        <v>194</v>
      </c>
      <c r="AU246" s="275" t="s">
        <v>91</v>
      </c>
      <c r="AY246" s="18" t="s">
        <v>191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8" t="s">
        <v>91</v>
      </c>
      <c r="BK246" s="160">
        <f>ROUND(I246*H246,2)</f>
        <v>0</v>
      </c>
      <c r="BL246" s="18" t="s">
        <v>271</v>
      </c>
      <c r="BM246" s="275" t="s">
        <v>1624</v>
      </c>
    </row>
    <row r="247" s="13" customFormat="1">
      <c r="A247" s="13"/>
      <c r="B247" s="276"/>
      <c r="C247" s="277"/>
      <c r="D247" s="278" t="s">
        <v>200</v>
      </c>
      <c r="E247" s="279" t="s">
        <v>1</v>
      </c>
      <c r="F247" s="280" t="s">
        <v>126</v>
      </c>
      <c r="G247" s="277"/>
      <c r="H247" s="281">
        <v>12.5</v>
      </c>
      <c r="I247" s="282"/>
      <c r="J247" s="277"/>
      <c r="K247" s="277"/>
      <c r="L247" s="283"/>
      <c r="M247" s="284"/>
      <c r="N247" s="285"/>
      <c r="O247" s="285"/>
      <c r="P247" s="285"/>
      <c r="Q247" s="285"/>
      <c r="R247" s="285"/>
      <c r="S247" s="285"/>
      <c r="T247" s="28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7" t="s">
        <v>200</v>
      </c>
      <c r="AU247" s="287" t="s">
        <v>91</v>
      </c>
      <c r="AV247" s="13" t="s">
        <v>91</v>
      </c>
      <c r="AW247" s="13" t="s">
        <v>33</v>
      </c>
      <c r="AX247" s="13" t="s">
        <v>85</v>
      </c>
      <c r="AY247" s="287" t="s">
        <v>191</v>
      </c>
    </row>
    <row r="248" s="2" customFormat="1" ht="16.5" customHeight="1">
      <c r="A248" s="41"/>
      <c r="B248" s="42"/>
      <c r="C248" s="310" t="s">
        <v>485</v>
      </c>
      <c r="D248" s="310" t="s">
        <v>292</v>
      </c>
      <c r="E248" s="311" t="s">
        <v>401</v>
      </c>
      <c r="F248" s="312" t="s">
        <v>402</v>
      </c>
      <c r="G248" s="313" t="s">
        <v>197</v>
      </c>
      <c r="H248" s="314">
        <v>1.3129999999999999</v>
      </c>
      <c r="I248" s="315"/>
      <c r="J248" s="316">
        <f>ROUND(I248*H248,2)</f>
        <v>0</v>
      </c>
      <c r="K248" s="317"/>
      <c r="L248" s="318"/>
      <c r="M248" s="319" t="s">
        <v>1</v>
      </c>
      <c r="N248" s="320" t="s">
        <v>44</v>
      </c>
      <c r="O248" s="100"/>
      <c r="P248" s="273">
        <f>O248*H248</f>
        <v>0</v>
      </c>
      <c r="Q248" s="273">
        <v>0.0030000000000000001</v>
      </c>
      <c r="R248" s="273">
        <f>Q248*H248</f>
        <v>0.0039389999999999998</v>
      </c>
      <c r="S248" s="273">
        <v>0</v>
      </c>
      <c r="T248" s="274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5" t="s">
        <v>295</v>
      </c>
      <c r="AT248" s="275" t="s">
        <v>292</v>
      </c>
      <c r="AU248" s="275" t="s">
        <v>91</v>
      </c>
      <c r="AY248" s="18" t="s">
        <v>191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8" t="s">
        <v>91</v>
      </c>
      <c r="BK248" s="160">
        <f>ROUND(I248*H248,2)</f>
        <v>0</v>
      </c>
      <c r="BL248" s="18" t="s">
        <v>271</v>
      </c>
      <c r="BM248" s="275" t="s">
        <v>1625</v>
      </c>
    </row>
    <row r="249" s="13" customFormat="1">
      <c r="A249" s="13"/>
      <c r="B249" s="276"/>
      <c r="C249" s="277"/>
      <c r="D249" s="278" t="s">
        <v>200</v>
      </c>
      <c r="E249" s="277"/>
      <c r="F249" s="280" t="s">
        <v>1626</v>
      </c>
      <c r="G249" s="277"/>
      <c r="H249" s="281">
        <v>1.3129999999999999</v>
      </c>
      <c r="I249" s="282"/>
      <c r="J249" s="277"/>
      <c r="K249" s="277"/>
      <c r="L249" s="283"/>
      <c r="M249" s="284"/>
      <c r="N249" s="285"/>
      <c r="O249" s="285"/>
      <c r="P249" s="285"/>
      <c r="Q249" s="285"/>
      <c r="R249" s="285"/>
      <c r="S249" s="285"/>
      <c r="T249" s="28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87" t="s">
        <v>200</v>
      </c>
      <c r="AU249" s="287" t="s">
        <v>91</v>
      </c>
      <c r="AV249" s="13" t="s">
        <v>91</v>
      </c>
      <c r="AW249" s="13" t="s">
        <v>4</v>
      </c>
      <c r="AX249" s="13" t="s">
        <v>85</v>
      </c>
      <c r="AY249" s="287" t="s">
        <v>191</v>
      </c>
    </row>
    <row r="250" s="2" customFormat="1" ht="24.15" customHeight="1">
      <c r="A250" s="41"/>
      <c r="B250" s="42"/>
      <c r="C250" s="263" t="s">
        <v>489</v>
      </c>
      <c r="D250" s="263" t="s">
        <v>194</v>
      </c>
      <c r="E250" s="264" t="s">
        <v>406</v>
      </c>
      <c r="F250" s="265" t="s">
        <v>407</v>
      </c>
      <c r="G250" s="266" t="s">
        <v>197</v>
      </c>
      <c r="H250" s="267">
        <v>10.68</v>
      </c>
      <c r="I250" s="268"/>
      <c r="J250" s="269">
        <f>ROUND(I250*H250,2)</f>
        <v>0</v>
      </c>
      <c r="K250" s="270"/>
      <c r="L250" s="44"/>
      <c r="M250" s="271" t="s">
        <v>1</v>
      </c>
      <c r="N250" s="272" t="s">
        <v>44</v>
      </c>
      <c r="O250" s="100"/>
      <c r="P250" s="273">
        <f>O250*H250</f>
        <v>0</v>
      </c>
      <c r="Q250" s="273">
        <v>0</v>
      </c>
      <c r="R250" s="273">
        <f>Q250*H250</f>
        <v>0</v>
      </c>
      <c r="S250" s="273">
        <v>0.001</v>
      </c>
      <c r="T250" s="274">
        <f>S250*H250</f>
        <v>0.01068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5" t="s">
        <v>271</v>
      </c>
      <c r="AT250" s="275" t="s">
        <v>194</v>
      </c>
      <c r="AU250" s="275" t="s">
        <v>91</v>
      </c>
      <c r="AY250" s="18" t="s">
        <v>191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8" t="s">
        <v>91</v>
      </c>
      <c r="BK250" s="160">
        <f>ROUND(I250*H250,2)</f>
        <v>0</v>
      </c>
      <c r="BL250" s="18" t="s">
        <v>271</v>
      </c>
      <c r="BM250" s="275" t="s">
        <v>1627</v>
      </c>
    </row>
    <row r="251" s="13" customFormat="1">
      <c r="A251" s="13"/>
      <c r="B251" s="276"/>
      <c r="C251" s="277"/>
      <c r="D251" s="278" t="s">
        <v>200</v>
      </c>
      <c r="E251" s="279" t="s">
        <v>1</v>
      </c>
      <c r="F251" s="280" t="s">
        <v>117</v>
      </c>
      <c r="G251" s="277"/>
      <c r="H251" s="281">
        <v>10.68</v>
      </c>
      <c r="I251" s="282"/>
      <c r="J251" s="277"/>
      <c r="K251" s="277"/>
      <c r="L251" s="283"/>
      <c r="M251" s="284"/>
      <c r="N251" s="285"/>
      <c r="O251" s="285"/>
      <c r="P251" s="285"/>
      <c r="Q251" s="285"/>
      <c r="R251" s="285"/>
      <c r="S251" s="285"/>
      <c r="T251" s="28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7" t="s">
        <v>200</v>
      </c>
      <c r="AU251" s="287" t="s">
        <v>91</v>
      </c>
      <c r="AV251" s="13" t="s">
        <v>91</v>
      </c>
      <c r="AW251" s="13" t="s">
        <v>33</v>
      </c>
      <c r="AX251" s="13" t="s">
        <v>85</v>
      </c>
      <c r="AY251" s="287" t="s">
        <v>191</v>
      </c>
    </row>
    <row r="252" s="2" customFormat="1" ht="24.15" customHeight="1">
      <c r="A252" s="41"/>
      <c r="B252" s="42"/>
      <c r="C252" s="263" t="s">
        <v>494</v>
      </c>
      <c r="D252" s="263" t="s">
        <v>194</v>
      </c>
      <c r="E252" s="264" t="s">
        <v>410</v>
      </c>
      <c r="F252" s="265" t="s">
        <v>411</v>
      </c>
      <c r="G252" s="266" t="s">
        <v>197</v>
      </c>
      <c r="H252" s="267">
        <v>10.68</v>
      </c>
      <c r="I252" s="268"/>
      <c r="J252" s="269">
        <f>ROUND(I252*H252,2)</f>
        <v>0</v>
      </c>
      <c r="K252" s="270"/>
      <c r="L252" s="44"/>
      <c r="M252" s="271" t="s">
        <v>1</v>
      </c>
      <c r="N252" s="272" t="s">
        <v>44</v>
      </c>
      <c r="O252" s="100"/>
      <c r="P252" s="273">
        <f>O252*H252</f>
        <v>0</v>
      </c>
      <c r="Q252" s="273">
        <v>0.00029999999999999997</v>
      </c>
      <c r="R252" s="273">
        <f>Q252*H252</f>
        <v>0.0032039999999999998</v>
      </c>
      <c r="S252" s="273">
        <v>0</v>
      </c>
      <c r="T252" s="274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75" t="s">
        <v>271</v>
      </c>
      <c r="AT252" s="275" t="s">
        <v>194</v>
      </c>
      <c r="AU252" s="275" t="s">
        <v>91</v>
      </c>
      <c r="AY252" s="18" t="s">
        <v>191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8" t="s">
        <v>91</v>
      </c>
      <c r="BK252" s="160">
        <f>ROUND(I252*H252,2)</f>
        <v>0</v>
      </c>
      <c r="BL252" s="18" t="s">
        <v>271</v>
      </c>
      <c r="BM252" s="275" t="s">
        <v>1628</v>
      </c>
    </row>
    <row r="253" s="13" customFormat="1">
      <c r="A253" s="13"/>
      <c r="B253" s="276"/>
      <c r="C253" s="277"/>
      <c r="D253" s="278" t="s">
        <v>200</v>
      </c>
      <c r="E253" s="279" t="s">
        <v>1</v>
      </c>
      <c r="F253" s="280" t="s">
        <v>117</v>
      </c>
      <c r="G253" s="277"/>
      <c r="H253" s="281">
        <v>10.68</v>
      </c>
      <c r="I253" s="282"/>
      <c r="J253" s="277"/>
      <c r="K253" s="277"/>
      <c r="L253" s="283"/>
      <c r="M253" s="284"/>
      <c r="N253" s="285"/>
      <c r="O253" s="285"/>
      <c r="P253" s="285"/>
      <c r="Q253" s="285"/>
      <c r="R253" s="285"/>
      <c r="S253" s="285"/>
      <c r="T253" s="28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7" t="s">
        <v>200</v>
      </c>
      <c r="AU253" s="287" t="s">
        <v>91</v>
      </c>
      <c r="AV253" s="13" t="s">
        <v>91</v>
      </c>
      <c r="AW253" s="13" t="s">
        <v>33</v>
      </c>
      <c r="AX253" s="13" t="s">
        <v>85</v>
      </c>
      <c r="AY253" s="287" t="s">
        <v>191</v>
      </c>
    </row>
    <row r="254" s="2" customFormat="1" ht="16.5" customHeight="1">
      <c r="A254" s="41"/>
      <c r="B254" s="42"/>
      <c r="C254" s="310" t="s">
        <v>198</v>
      </c>
      <c r="D254" s="310" t="s">
        <v>292</v>
      </c>
      <c r="E254" s="311" t="s">
        <v>401</v>
      </c>
      <c r="F254" s="312" t="s">
        <v>402</v>
      </c>
      <c r="G254" s="313" t="s">
        <v>197</v>
      </c>
      <c r="H254" s="314">
        <v>11.214</v>
      </c>
      <c r="I254" s="315"/>
      <c r="J254" s="316">
        <f>ROUND(I254*H254,2)</f>
        <v>0</v>
      </c>
      <c r="K254" s="317"/>
      <c r="L254" s="318"/>
      <c r="M254" s="319" t="s">
        <v>1</v>
      </c>
      <c r="N254" s="320" t="s">
        <v>44</v>
      </c>
      <c r="O254" s="100"/>
      <c r="P254" s="273">
        <f>O254*H254</f>
        <v>0</v>
      </c>
      <c r="Q254" s="273">
        <v>0.0030000000000000001</v>
      </c>
      <c r="R254" s="273">
        <f>Q254*H254</f>
        <v>0.033642000000000005</v>
      </c>
      <c r="S254" s="273">
        <v>0</v>
      </c>
      <c r="T254" s="274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5" t="s">
        <v>295</v>
      </c>
      <c r="AT254" s="275" t="s">
        <v>292</v>
      </c>
      <c r="AU254" s="275" t="s">
        <v>91</v>
      </c>
      <c r="AY254" s="18" t="s">
        <v>191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8" t="s">
        <v>91</v>
      </c>
      <c r="BK254" s="160">
        <f>ROUND(I254*H254,2)</f>
        <v>0</v>
      </c>
      <c r="BL254" s="18" t="s">
        <v>271</v>
      </c>
      <c r="BM254" s="275" t="s">
        <v>1629</v>
      </c>
    </row>
    <row r="255" s="13" customFormat="1">
      <c r="A255" s="13"/>
      <c r="B255" s="276"/>
      <c r="C255" s="277"/>
      <c r="D255" s="278" t="s">
        <v>200</v>
      </c>
      <c r="E255" s="277"/>
      <c r="F255" s="280" t="s">
        <v>1630</v>
      </c>
      <c r="G255" s="277"/>
      <c r="H255" s="281">
        <v>11.214</v>
      </c>
      <c r="I255" s="282"/>
      <c r="J255" s="277"/>
      <c r="K255" s="277"/>
      <c r="L255" s="283"/>
      <c r="M255" s="284"/>
      <c r="N255" s="285"/>
      <c r="O255" s="285"/>
      <c r="P255" s="285"/>
      <c r="Q255" s="285"/>
      <c r="R255" s="285"/>
      <c r="S255" s="285"/>
      <c r="T255" s="28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7" t="s">
        <v>200</v>
      </c>
      <c r="AU255" s="287" t="s">
        <v>91</v>
      </c>
      <c r="AV255" s="13" t="s">
        <v>91</v>
      </c>
      <c r="AW255" s="13" t="s">
        <v>4</v>
      </c>
      <c r="AX255" s="13" t="s">
        <v>85</v>
      </c>
      <c r="AY255" s="287" t="s">
        <v>191</v>
      </c>
    </row>
    <row r="256" s="2" customFormat="1" ht="21.75" customHeight="1">
      <c r="A256" s="41"/>
      <c r="B256" s="42"/>
      <c r="C256" s="263" t="s">
        <v>501</v>
      </c>
      <c r="D256" s="263" t="s">
        <v>194</v>
      </c>
      <c r="E256" s="264" t="s">
        <v>417</v>
      </c>
      <c r="F256" s="265" t="s">
        <v>418</v>
      </c>
      <c r="G256" s="266" t="s">
        <v>197</v>
      </c>
      <c r="H256" s="267">
        <v>10.68</v>
      </c>
      <c r="I256" s="268"/>
      <c r="J256" s="269">
        <f>ROUND(I256*H256,2)</f>
        <v>0</v>
      </c>
      <c r="K256" s="270"/>
      <c r="L256" s="44"/>
      <c r="M256" s="271" t="s">
        <v>1</v>
      </c>
      <c r="N256" s="272" t="s">
        <v>44</v>
      </c>
      <c r="O256" s="100"/>
      <c r="P256" s="273">
        <f>O256*H256</f>
        <v>0</v>
      </c>
      <c r="Q256" s="273">
        <v>0</v>
      </c>
      <c r="R256" s="273">
        <f>Q256*H256</f>
        <v>0</v>
      </c>
      <c r="S256" s="273">
        <v>0</v>
      </c>
      <c r="T256" s="274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5" t="s">
        <v>271</v>
      </c>
      <c r="AT256" s="275" t="s">
        <v>194</v>
      </c>
      <c r="AU256" s="275" t="s">
        <v>91</v>
      </c>
      <c r="AY256" s="18" t="s">
        <v>191</v>
      </c>
      <c r="BE256" s="160">
        <f>IF(N256="základná",J256,0)</f>
        <v>0</v>
      </c>
      <c r="BF256" s="160">
        <f>IF(N256="znížená",J256,0)</f>
        <v>0</v>
      </c>
      <c r="BG256" s="160">
        <f>IF(N256="zákl. prenesená",J256,0)</f>
        <v>0</v>
      </c>
      <c r="BH256" s="160">
        <f>IF(N256="zníž. prenesená",J256,0)</f>
        <v>0</v>
      </c>
      <c r="BI256" s="160">
        <f>IF(N256="nulová",J256,0)</f>
        <v>0</v>
      </c>
      <c r="BJ256" s="18" t="s">
        <v>91</v>
      </c>
      <c r="BK256" s="160">
        <f>ROUND(I256*H256,2)</f>
        <v>0</v>
      </c>
      <c r="BL256" s="18" t="s">
        <v>271</v>
      </c>
      <c r="BM256" s="275" t="s">
        <v>1631</v>
      </c>
    </row>
    <row r="257" s="13" customFormat="1">
      <c r="A257" s="13"/>
      <c r="B257" s="276"/>
      <c r="C257" s="277"/>
      <c r="D257" s="278" t="s">
        <v>200</v>
      </c>
      <c r="E257" s="279" t="s">
        <v>1</v>
      </c>
      <c r="F257" s="280" t="s">
        <v>117</v>
      </c>
      <c r="G257" s="277"/>
      <c r="H257" s="281">
        <v>10.68</v>
      </c>
      <c r="I257" s="282"/>
      <c r="J257" s="277"/>
      <c r="K257" s="277"/>
      <c r="L257" s="283"/>
      <c r="M257" s="284"/>
      <c r="N257" s="285"/>
      <c r="O257" s="285"/>
      <c r="P257" s="285"/>
      <c r="Q257" s="285"/>
      <c r="R257" s="285"/>
      <c r="S257" s="285"/>
      <c r="T257" s="28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87" t="s">
        <v>200</v>
      </c>
      <c r="AU257" s="287" t="s">
        <v>91</v>
      </c>
      <c r="AV257" s="13" t="s">
        <v>91</v>
      </c>
      <c r="AW257" s="13" t="s">
        <v>33</v>
      </c>
      <c r="AX257" s="13" t="s">
        <v>85</v>
      </c>
      <c r="AY257" s="287" t="s">
        <v>191</v>
      </c>
    </row>
    <row r="258" s="2" customFormat="1" ht="24.15" customHeight="1">
      <c r="A258" s="41"/>
      <c r="B258" s="42"/>
      <c r="C258" s="263" t="s">
        <v>505</v>
      </c>
      <c r="D258" s="263" t="s">
        <v>194</v>
      </c>
      <c r="E258" s="264" t="s">
        <v>421</v>
      </c>
      <c r="F258" s="265" t="s">
        <v>422</v>
      </c>
      <c r="G258" s="266" t="s">
        <v>197</v>
      </c>
      <c r="H258" s="267">
        <v>10.68</v>
      </c>
      <c r="I258" s="268"/>
      <c r="J258" s="269">
        <f>ROUND(I258*H258,2)</f>
        <v>0</v>
      </c>
      <c r="K258" s="270"/>
      <c r="L258" s="44"/>
      <c r="M258" s="271" t="s">
        <v>1</v>
      </c>
      <c r="N258" s="272" t="s">
        <v>44</v>
      </c>
      <c r="O258" s="100"/>
      <c r="P258" s="273">
        <f>O258*H258</f>
        <v>0</v>
      </c>
      <c r="Q258" s="273">
        <v>8.5000000000000006E-05</v>
      </c>
      <c r="R258" s="273">
        <f>Q258*H258</f>
        <v>0.00090780000000000006</v>
      </c>
      <c r="S258" s="273">
        <v>0</v>
      </c>
      <c r="T258" s="27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5" t="s">
        <v>271</v>
      </c>
      <c r="AT258" s="275" t="s">
        <v>194</v>
      </c>
      <c r="AU258" s="275" t="s">
        <v>91</v>
      </c>
      <c r="AY258" s="18" t="s">
        <v>191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8" t="s">
        <v>91</v>
      </c>
      <c r="BK258" s="160">
        <f>ROUND(I258*H258,2)</f>
        <v>0</v>
      </c>
      <c r="BL258" s="18" t="s">
        <v>271</v>
      </c>
      <c r="BM258" s="275" t="s">
        <v>1632</v>
      </c>
    </row>
    <row r="259" s="13" customFormat="1">
      <c r="A259" s="13"/>
      <c r="B259" s="276"/>
      <c r="C259" s="277"/>
      <c r="D259" s="278" t="s">
        <v>200</v>
      </c>
      <c r="E259" s="279" t="s">
        <v>1</v>
      </c>
      <c r="F259" s="280" t="s">
        <v>117</v>
      </c>
      <c r="G259" s="277"/>
      <c r="H259" s="281">
        <v>10.68</v>
      </c>
      <c r="I259" s="282"/>
      <c r="J259" s="277"/>
      <c r="K259" s="277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200</v>
      </c>
      <c r="AU259" s="287" t="s">
        <v>91</v>
      </c>
      <c r="AV259" s="13" t="s">
        <v>91</v>
      </c>
      <c r="AW259" s="13" t="s">
        <v>33</v>
      </c>
      <c r="AX259" s="13" t="s">
        <v>85</v>
      </c>
      <c r="AY259" s="287" t="s">
        <v>191</v>
      </c>
    </row>
    <row r="260" s="2" customFormat="1" ht="24.15" customHeight="1">
      <c r="A260" s="41"/>
      <c r="B260" s="42"/>
      <c r="C260" s="263" t="s">
        <v>509</v>
      </c>
      <c r="D260" s="263" t="s">
        <v>194</v>
      </c>
      <c r="E260" s="264" t="s">
        <v>425</v>
      </c>
      <c r="F260" s="265" t="s">
        <v>426</v>
      </c>
      <c r="G260" s="266" t="s">
        <v>197</v>
      </c>
      <c r="H260" s="267">
        <v>10.68</v>
      </c>
      <c r="I260" s="268"/>
      <c r="J260" s="269">
        <f>ROUND(I260*H260,2)</f>
        <v>0</v>
      </c>
      <c r="K260" s="270"/>
      <c r="L260" s="44"/>
      <c r="M260" s="271" t="s">
        <v>1</v>
      </c>
      <c r="N260" s="272" t="s">
        <v>44</v>
      </c>
      <c r="O260" s="100"/>
      <c r="P260" s="273">
        <f>O260*H260</f>
        <v>0</v>
      </c>
      <c r="Q260" s="273">
        <v>0.0044999999999999997</v>
      </c>
      <c r="R260" s="273">
        <f>Q260*H260</f>
        <v>0.048059999999999999</v>
      </c>
      <c r="S260" s="273">
        <v>0</v>
      </c>
      <c r="T260" s="274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75" t="s">
        <v>271</v>
      </c>
      <c r="AT260" s="275" t="s">
        <v>194</v>
      </c>
      <c r="AU260" s="275" t="s">
        <v>91</v>
      </c>
      <c r="AY260" s="18" t="s">
        <v>191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8" t="s">
        <v>91</v>
      </c>
      <c r="BK260" s="160">
        <f>ROUND(I260*H260,2)</f>
        <v>0</v>
      </c>
      <c r="BL260" s="18" t="s">
        <v>271</v>
      </c>
      <c r="BM260" s="275" t="s">
        <v>1633</v>
      </c>
    </row>
    <row r="261" s="13" customFormat="1">
      <c r="A261" s="13"/>
      <c r="B261" s="276"/>
      <c r="C261" s="277"/>
      <c r="D261" s="278" t="s">
        <v>200</v>
      </c>
      <c r="E261" s="279" t="s">
        <v>1</v>
      </c>
      <c r="F261" s="280" t="s">
        <v>117</v>
      </c>
      <c r="G261" s="277"/>
      <c r="H261" s="281">
        <v>10.68</v>
      </c>
      <c r="I261" s="282"/>
      <c r="J261" s="277"/>
      <c r="K261" s="277"/>
      <c r="L261" s="283"/>
      <c r="M261" s="284"/>
      <c r="N261" s="285"/>
      <c r="O261" s="285"/>
      <c r="P261" s="285"/>
      <c r="Q261" s="285"/>
      <c r="R261" s="285"/>
      <c r="S261" s="285"/>
      <c r="T261" s="28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87" t="s">
        <v>200</v>
      </c>
      <c r="AU261" s="287" t="s">
        <v>91</v>
      </c>
      <c r="AV261" s="13" t="s">
        <v>91</v>
      </c>
      <c r="AW261" s="13" t="s">
        <v>33</v>
      </c>
      <c r="AX261" s="13" t="s">
        <v>85</v>
      </c>
      <c r="AY261" s="287" t="s">
        <v>191</v>
      </c>
    </row>
    <row r="262" s="2" customFormat="1" ht="21.75" customHeight="1">
      <c r="A262" s="41"/>
      <c r="B262" s="42"/>
      <c r="C262" s="263" t="s">
        <v>513</v>
      </c>
      <c r="D262" s="263" t="s">
        <v>194</v>
      </c>
      <c r="E262" s="264" t="s">
        <v>429</v>
      </c>
      <c r="F262" s="265" t="s">
        <v>430</v>
      </c>
      <c r="G262" s="266" t="s">
        <v>197</v>
      </c>
      <c r="H262" s="267">
        <v>10.68</v>
      </c>
      <c r="I262" s="268"/>
      <c r="J262" s="269">
        <f>ROUND(I262*H262,2)</f>
        <v>0</v>
      </c>
      <c r="K262" s="270"/>
      <c r="L262" s="44"/>
      <c r="M262" s="271" t="s">
        <v>1</v>
      </c>
      <c r="N262" s="272" t="s">
        <v>44</v>
      </c>
      <c r="O262" s="100"/>
      <c r="P262" s="273">
        <f>O262*H262</f>
        <v>0</v>
      </c>
      <c r="Q262" s="273">
        <v>0.0044999999999999997</v>
      </c>
      <c r="R262" s="273">
        <f>Q262*H262</f>
        <v>0.048059999999999999</v>
      </c>
      <c r="S262" s="273">
        <v>0</v>
      </c>
      <c r="T262" s="274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5" t="s">
        <v>271</v>
      </c>
      <c r="AT262" s="275" t="s">
        <v>194</v>
      </c>
      <c r="AU262" s="275" t="s">
        <v>91</v>
      </c>
      <c r="AY262" s="18" t="s">
        <v>191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8" t="s">
        <v>91</v>
      </c>
      <c r="BK262" s="160">
        <f>ROUND(I262*H262,2)</f>
        <v>0</v>
      </c>
      <c r="BL262" s="18" t="s">
        <v>271</v>
      </c>
      <c r="BM262" s="275" t="s">
        <v>1634</v>
      </c>
    </row>
    <row r="263" s="13" customFormat="1">
      <c r="A263" s="13"/>
      <c r="B263" s="276"/>
      <c r="C263" s="277"/>
      <c r="D263" s="278" t="s">
        <v>200</v>
      </c>
      <c r="E263" s="279" t="s">
        <v>1</v>
      </c>
      <c r="F263" s="280" t="s">
        <v>117</v>
      </c>
      <c r="G263" s="277"/>
      <c r="H263" s="281">
        <v>10.68</v>
      </c>
      <c r="I263" s="282"/>
      <c r="J263" s="277"/>
      <c r="K263" s="277"/>
      <c r="L263" s="283"/>
      <c r="M263" s="284"/>
      <c r="N263" s="285"/>
      <c r="O263" s="285"/>
      <c r="P263" s="285"/>
      <c r="Q263" s="285"/>
      <c r="R263" s="285"/>
      <c r="S263" s="285"/>
      <c r="T263" s="2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7" t="s">
        <v>200</v>
      </c>
      <c r="AU263" s="287" t="s">
        <v>91</v>
      </c>
      <c r="AV263" s="13" t="s">
        <v>91</v>
      </c>
      <c r="AW263" s="13" t="s">
        <v>33</v>
      </c>
      <c r="AX263" s="13" t="s">
        <v>85</v>
      </c>
      <c r="AY263" s="287" t="s">
        <v>191</v>
      </c>
    </row>
    <row r="264" s="2" customFormat="1" ht="24.15" customHeight="1">
      <c r="A264" s="41"/>
      <c r="B264" s="42"/>
      <c r="C264" s="263" t="s">
        <v>518</v>
      </c>
      <c r="D264" s="263" t="s">
        <v>194</v>
      </c>
      <c r="E264" s="264" t="s">
        <v>433</v>
      </c>
      <c r="F264" s="265" t="s">
        <v>434</v>
      </c>
      <c r="G264" s="266" t="s">
        <v>197</v>
      </c>
      <c r="H264" s="267">
        <v>10.68</v>
      </c>
      <c r="I264" s="268"/>
      <c r="J264" s="269">
        <f>ROUND(I264*H264,2)</f>
        <v>0</v>
      </c>
      <c r="K264" s="270"/>
      <c r="L264" s="44"/>
      <c r="M264" s="271" t="s">
        <v>1</v>
      </c>
      <c r="N264" s="272" t="s">
        <v>44</v>
      </c>
      <c r="O264" s="100"/>
      <c r="P264" s="273">
        <f>O264*H264</f>
        <v>0</v>
      </c>
      <c r="Q264" s="273">
        <v>0</v>
      </c>
      <c r="R264" s="273">
        <f>Q264*H264</f>
        <v>0</v>
      </c>
      <c r="S264" s="273">
        <v>0</v>
      </c>
      <c r="T264" s="274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75" t="s">
        <v>271</v>
      </c>
      <c r="AT264" s="275" t="s">
        <v>194</v>
      </c>
      <c r="AU264" s="275" t="s">
        <v>91</v>
      </c>
      <c r="AY264" s="18" t="s">
        <v>191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8" t="s">
        <v>91</v>
      </c>
      <c r="BK264" s="160">
        <f>ROUND(I264*H264,2)</f>
        <v>0</v>
      </c>
      <c r="BL264" s="18" t="s">
        <v>271</v>
      </c>
      <c r="BM264" s="275" t="s">
        <v>1635</v>
      </c>
    </row>
    <row r="265" s="13" customFormat="1">
      <c r="A265" s="13"/>
      <c r="B265" s="276"/>
      <c r="C265" s="277"/>
      <c r="D265" s="278" t="s">
        <v>200</v>
      </c>
      <c r="E265" s="279" t="s">
        <v>1</v>
      </c>
      <c r="F265" s="280" t="s">
        <v>117</v>
      </c>
      <c r="G265" s="277"/>
      <c r="H265" s="281">
        <v>10.68</v>
      </c>
      <c r="I265" s="282"/>
      <c r="J265" s="277"/>
      <c r="K265" s="277"/>
      <c r="L265" s="283"/>
      <c r="M265" s="284"/>
      <c r="N265" s="285"/>
      <c r="O265" s="285"/>
      <c r="P265" s="285"/>
      <c r="Q265" s="285"/>
      <c r="R265" s="285"/>
      <c r="S265" s="285"/>
      <c r="T265" s="28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7" t="s">
        <v>200</v>
      </c>
      <c r="AU265" s="287" t="s">
        <v>91</v>
      </c>
      <c r="AV265" s="13" t="s">
        <v>91</v>
      </c>
      <c r="AW265" s="13" t="s">
        <v>33</v>
      </c>
      <c r="AX265" s="13" t="s">
        <v>85</v>
      </c>
      <c r="AY265" s="287" t="s">
        <v>191</v>
      </c>
    </row>
    <row r="266" s="2" customFormat="1" ht="24.15" customHeight="1">
      <c r="A266" s="41"/>
      <c r="B266" s="42"/>
      <c r="C266" s="263" t="s">
        <v>522</v>
      </c>
      <c r="D266" s="263" t="s">
        <v>194</v>
      </c>
      <c r="E266" s="264" t="s">
        <v>437</v>
      </c>
      <c r="F266" s="265" t="s">
        <v>438</v>
      </c>
      <c r="G266" s="266" t="s">
        <v>304</v>
      </c>
      <c r="H266" s="267"/>
      <c r="I266" s="268"/>
      <c r="J266" s="269">
        <f>ROUND(I266*H266,2)</f>
        <v>0</v>
      </c>
      <c r="K266" s="270"/>
      <c r="L266" s="44"/>
      <c r="M266" s="271" t="s">
        <v>1</v>
      </c>
      <c r="N266" s="272" t="s">
        <v>44</v>
      </c>
      <c r="O266" s="100"/>
      <c r="P266" s="273">
        <f>O266*H266</f>
        <v>0</v>
      </c>
      <c r="Q266" s="273">
        <v>0</v>
      </c>
      <c r="R266" s="273">
        <f>Q266*H266</f>
        <v>0</v>
      </c>
      <c r="S266" s="273">
        <v>0</v>
      </c>
      <c r="T266" s="274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75" t="s">
        <v>271</v>
      </c>
      <c r="AT266" s="275" t="s">
        <v>194</v>
      </c>
      <c r="AU266" s="275" t="s">
        <v>91</v>
      </c>
      <c r="AY266" s="18" t="s">
        <v>191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8" t="s">
        <v>91</v>
      </c>
      <c r="BK266" s="160">
        <f>ROUND(I266*H266,2)</f>
        <v>0</v>
      </c>
      <c r="BL266" s="18" t="s">
        <v>271</v>
      </c>
      <c r="BM266" s="275" t="s">
        <v>1636</v>
      </c>
    </row>
    <row r="267" s="12" customFormat="1" ht="22.8" customHeight="1">
      <c r="A267" s="12"/>
      <c r="B267" s="248"/>
      <c r="C267" s="249"/>
      <c r="D267" s="250" t="s">
        <v>77</v>
      </c>
      <c r="E267" s="261" t="s">
        <v>1059</v>
      </c>
      <c r="F267" s="261" t="s">
        <v>1060</v>
      </c>
      <c r="G267" s="249"/>
      <c r="H267" s="249"/>
      <c r="I267" s="252"/>
      <c r="J267" s="262">
        <f>BK267</f>
        <v>0</v>
      </c>
      <c r="K267" s="249"/>
      <c r="L267" s="253"/>
      <c r="M267" s="254"/>
      <c r="N267" s="255"/>
      <c r="O267" s="255"/>
      <c r="P267" s="256">
        <f>SUM(P268:P273)</f>
        <v>0</v>
      </c>
      <c r="Q267" s="255"/>
      <c r="R267" s="256">
        <f>SUM(R268:R273)</f>
        <v>0.17496331999999998</v>
      </c>
      <c r="S267" s="255"/>
      <c r="T267" s="257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58" t="s">
        <v>91</v>
      </c>
      <c r="AT267" s="259" t="s">
        <v>77</v>
      </c>
      <c r="AU267" s="259" t="s">
        <v>85</v>
      </c>
      <c r="AY267" s="258" t="s">
        <v>191</v>
      </c>
      <c r="BK267" s="260">
        <f>SUM(BK268:BK273)</f>
        <v>0</v>
      </c>
    </row>
    <row r="268" s="2" customFormat="1" ht="33" customHeight="1">
      <c r="A268" s="41"/>
      <c r="B268" s="42"/>
      <c r="C268" s="263" t="s">
        <v>528</v>
      </c>
      <c r="D268" s="263" t="s">
        <v>194</v>
      </c>
      <c r="E268" s="264" t="s">
        <v>1062</v>
      </c>
      <c r="F268" s="265" t="s">
        <v>1063</v>
      </c>
      <c r="G268" s="266" t="s">
        <v>197</v>
      </c>
      <c r="H268" s="267">
        <v>7.6799999999999997</v>
      </c>
      <c r="I268" s="268"/>
      <c r="J268" s="269">
        <f>ROUND(I268*H268,2)</f>
        <v>0</v>
      </c>
      <c r="K268" s="270"/>
      <c r="L268" s="44"/>
      <c r="M268" s="271" t="s">
        <v>1</v>
      </c>
      <c r="N268" s="272" t="s">
        <v>44</v>
      </c>
      <c r="O268" s="100"/>
      <c r="P268" s="273">
        <f>O268*H268</f>
        <v>0</v>
      </c>
      <c r="Q268" s="273">
        <v>0.00315</v>
      </c>
      <c r="R268" s="273">
        <f>Q268*H268</f>
        <v>0.024191999999999998</v>
      </c>
      <c r="S268" s="273">
        <v>0</v>
      </c>
      <c r="T268" s="27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75" t="s">
        <v>271</v>
      </c>
      <c r="AT268" s="275" t="s">
        <v>194</v>
      </c>
      <c r="AU268" s="275" t="s">
        <v>91</v>
      </c>
      <c r="AY268" s="18" t="s">
        <v>191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8" t="s">
        <v>91</v>
      </c>
      <c r="BK268" s="160">
        <f>ROUND(I268*H268,2)</f>
        <v>0</v>
      </c>
      <c r="BL268" s="18" t="s">
        <v>271</v>
      </c>
      <c r="BM268" s="275" t="s">
        <v>1637</v>
      </c>
    </row>
    <row r="269" s="13" customFormat="1">
      <c r="A269" s="13"/>
      <c r="B269" s="276"/>
      <c r="C269" s="277"/>
      <c r="D269" s="278" t="s">
        <v>200</v>
      </c>
      <c r="E269" s="279" t="s">
        <v>1</v>
      </c>
      <c r="F269" s="280" t="s">
        <v>1514</v>
      </c>
      <c r="G269" s="277"/>
      <c r="H269" s="281">
        <v>7.6799999999999997</v>
      </c>
      <c r="I269" s="282"/>
      <c r="J269" s="277"/>
      <c r="K269" s="277"/>
      <c r="L269" s="283"/>
      <c r="M269" s="284"/>
      <c r="N269" s="285"/>
      <c r="O269" s="285"/>
      <c r="P269" s="285"/>
      <c r="Q269" s="285"/>
      <c r="R269" s="285"/>
      <c r="S269" s="285"/>
      <c r="T269" s="28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87" t="s">
        <v>200</v>
      </c>
      <c r="AU269" s="287" t="s">
        <v>91</v>
      </c>
      <c r="AV269" s="13" t="s">
        <v>91</v>
      </c>
      <c r="AW269" s="13" t="s">
        <v>33</v>
      </c>
      <c r="AX269" s="13" t="s">
        <v>78</v>
      </c>
      <c r="AY269" s="287" t="s">
        <v>191</v>
      </c>
    </row>
    <row r="270" s="14" customFormat="1">
      <c r="A270" s="14"/>
      <c r="B270" s="288"/>
      <c r="C270" s="289"/>
      <c r="D270" s="278" t="s">
        <v>200</v>
      </c>
      <c r="E270" s="290" t="s">
        <v>1</v>
      </c>
      <c r="F270" s="291" t="s">
        <v>204</v>
      </c>
      <c r="G270" s="289"/>
      <c r="H270" s="292">
        <v>7.6799999999999997</v>
      </c>
      <c r="I270" s="293"/>
      <c r="J270" s="289"/>
      <c r="K270" s="289"/>
      <c r="L270" s="294"/>
      <c r="M270" s="295"/>
      <c r="N270" s="296"/>
      <c r="O270" s="296"/>
      <c r="P270" s="296"/>
      <c r="Q270" s="296"/>
      <c r="R270" s="296"/>
      <c r="S270" s="296"/>
      <c r="T270" s="29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98" t="s">
        <v>200</v>
      </c>
      <c r="AU270" s="298" t="s">
        <v>91</v>
      </c>
      <c r="AV270" s="14" t="s">
        <v>121</v>
      </c>
      <c r="AW270" s="14" t="s">
        <v>33</v>
      </c>
      <c r="AX270" s="14" t="s">
        <v>85</v>
      </c>
      <c r="AY270" s="298" t="s">
        <v>191</v>
      </c>
    </row>
    <row r="271" s="2" customFormat="1" ht="16.5" customHeight="1">
      <c r="A271" s="41"/>
      <c r="B271" s="42"/>
      <c r="C271" s="310" t="s">
        <v>535</v>
      </c>
      <c r="D271" s="310" t="s">
        <v>292</v>
      </c>
      <c r="E271" s="311" t="s">
        <v>1066</v>
      </c>
      <c r="F271" s="312" t="s">
        <v>1067</v>
      </c>
      <c r="G271" s="313" t="s">
        <v>197</v>
      </c>
      <c r="H271" s="314">
        <v>8.141</v>
      </c>
      <c r="I271" s="315"/>
      <c r="J271" s="316">
        <f>ROUND(I271*H271,2)</f>
        <v>0</v>
      </c>
      <c r="K271" s="317"/>
      <c r="L271" s="318"/>
      <c r="M271" s="319" t="s">
        <v>1</v>
      </c>
      <c r="N271" s="320" t="s">
        <v>44</v>
      </c>
      <c r="O271" s="100"/>
      <c r="P271" s="273">
        <f>O271*H271</f>
        <v>0</v>
      </c>
      <c r="Q271" s="273">
        <v>0.018519999999999998</v>
      </c>
      <c r="R271" s="273">
        <f>Q271*H271</f>
        <v>0.15077131999999999</v>
      </c>
      <c r="S271" s="273">
        <v>0</v>
      </c>
      <c r="T271" s="27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75" t="s">
        <v>295</v>
      </c>
      <c r="AT271" s="275" t="s">
        <v>292</v>
      </c>
      <c r="AU271" s="275" t="s">
        <v>91</v>
      </c>
      <c r="AY271" s="18" t="s">
        <v>191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8" t="s">
        <v>91</v>
      </c>
      <c r="BK271" s="160">
        <f>ROUND(I271*H271,2)</f>
        <v>0</v>
      </c>
      <c r="BL271" s="18" t="s">
        <v>271</v>
      </c>
      <c r="BM271" s="275" t="s">
        <v>1638</v>
      </c>
    </row>
    <row r="272" s="13" customFormat="1">
      <c r="A272" s="13"/>
      <c r="B272" s="276"/>
      <c r="C272" s="277"/>
      <c r="D272" s="278" t="s">
        <v>200</v>
      </c>
      <c r="E272" s="277"/>
      <c r="F272" s="280" t="s">
        <v>1639</v>
      </c>
      <c r="G272" s="277"/>
      <c r="H272" s="281">
        <v>8.141</v>
      </c>
      <c r="I272" s="282"/>
      <c r="J272" s="277"/>
      <c r="K272" s="277"/>
      <c r="L272" s="283"/>
      <c r="M272" s="284"/>
      <c r="N272" s="285"/>
      <c r="O272" s="285"/>
      <c r="P272" s="285"/>
      <c r="Q272" s="285"/>
      <c r="R272" s="285"/>
      <c r="S272" s="285"/>
      <c r="T272" s="2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7" t="s">
        <v>200</v>
      </c>
      <c r="AU272" s="287" t="s">
        <v>91</v>
      </c>
      <c r="AV272" s="13" t="s">
        <v>91</v>
      </c>
      <c r="AW272" s="13" t="s">
        <v>4</v>
      </c>
      <c r="AX272" s="13" t="s">
        <v>85</v>
      </c>
      <c r="AY272" s="287" t="s">
        <v>191</v>
      </c>
    </row>
    <row r="273" s="2" customFormat="1" ht="24.15" customHeight="1">
      <c r="A273" s="41"/>
      <c r="B273" s="42"/>
      <c r="C273" s="263" t="s">
        <v>541</v>
      </c>
      <c r="D273" s="263" t="s">
        <v>194</v>
      </c>
      <c r="E273" s="264" t="s">
        <v>1071</v>
      </c>
      <c r="F273" s="265" t="s">
        <v>1072</v>
      </c>
      <c r="G273" s="266" t="s">
        <v>304</v>
      </c>
      <c r="H273" s="267"/>
      <c r="I273" s="268"/>
      <c r="J273" s="269">
        <f>ROUND(I273*H273,2)</f>
        <v>0</v>
      </c>
      <c r="K273" s="270"/>
      <c r="L273" s="44"/>
      <c r="M273" s="271" t="s">
        <v>1</v>
      </c>
      <c r="N273" s="272" t="s">
        <v>44</v>
      </c>
      <c r="O273" s="100"/>
      <c r="P273" s="273">
        <f>O273*H273</f>
        <v>0</v>
      </c>
      <c r="Q273" s="273">
        <v>0</v>
      </c>
      <c r="R273" s="273">
        <f>Q273*H273</f>
        <v>0</v>
      </c>
      <c r="S273" s="273">
        <v>0</v>
      </c>
      <c r="T273" s="274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75" t="s">
        <v>271</v>
      </c>
      <c r="AT273" s="275" t="s">
        <v>194</v>
      </c>
      <c r="AU273" s="275" t="s">
        <v>91</v>
      </c>
      <c r="AY273" s="18" t="s">
        <v>191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8" t="s">
        <v>91</v>
      </c>
      <c r="BK273" s="160">
        <f>ROUND(I273*H273,2)</f>
        <v>0</v>
      </c>
      <c r="BL273" s="18" t="s">
        <v>271</v>
      </c>
      <c r="BM273" s="275" t="s">
        <v>1640</v>
      </c>
    </row>
    <row r="274" s="12" customFormat="1" ht="22.8" customHeight="1">
      <c r="A274" s="12"/>
      <c r="B274" s="248"/>
      <c r="C274" s="249"/>
      <c r="D274" s="250" t="s">
        <v>77</v>
      </c>
      <c r="E274" s="261" t="s">
        <v>453</v>
      </c>
      <c r="F274" s="261" t="s">
        <v>454</v>
      </c>
      <c r="G274" s="249"/>
      <c r="H274" s="249"/>
      <c r="I274" s="252"/>
      <c r="J274" s="262">
        <f>BK274</f>
        <v>0</v>
      </c>
      <c r="K274" s="249"/>
      <c r="L274" s="253"/>
      <c r="M274" s="254"/>
      <c r="N274" s="255"/>
      <c r="O274" s="255"/>
      <c r="P274" s="256">
        <f>SUM(P275:P293)</f>
        <v>0</v>
      </c>
      <c r="Q274" s="255"/>
      <c r="R274" s="256">
        <f>SUM(R275:R293)</f>
        <v>0.013819217719999999</v>
      </c>
      <c r="S274" s="255"/>
      <c r="T274" s="257">
        <f>SUM(T275:T293)</f>
        <v>0.007349099999999999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58" t="s">
        <v>91</v>
      </c>
      <c r="AT274" s="259" t="s">
        <v>77</v>
      </c>
      <c r="AU274" s="259" t="s">
        <v>85</v>
      </c>
      <c r="AY274" s="258" t="s">
        <v>191</v>
      </c>
      <c r="BK274" s="260">
        <f>SUM(BK275:BK293)</f>
        <v>0</v>
      </c>
    </row>
    <row r="275" s="2" customFormat="1" ht="24.15" customHeight="1">
      <c r="A275" s="41"/>
      <c r="B275" s="42"/>
      <c r="C275" s="263" t="s">
        <v>546</v>
      </c>
      <c r="D275" s="263" t="s">
        <v>194</v>
      </c>
      <c r="E275" s="264" t="s">
        <v>456</v>
      </c>
      <c r="F275" s="265" t="s">
        <v>457</v>
      </c>
      <c r="G275" s="266" t="s">
        <v>197</v>
      </c>
      <c r="H275" s="267">
        <v>24.497</v>
      </c>
      <c r="I275" s="268"/>
      <c r="J275" s="269">
        <f>ROUND(I275*H275,2)</f>
        <v>0</v>
      </c>
      <c r="K275" s="270"/>
      <c r="L275" s="44"/>
      <c r="M275" s="271" t="s">
        <v>1</v>
      </c>
      <c r="N275" s="272" t="s">
        <v>44</v>
      </c>
      <c r="O275" s="100"/>
      <c r="P275" s="273">
        <f>O275*H275</f>
        <v>0</v>
      </c>
      <c r="Q275" s="273">
        <v>0</v>
      </c>
      <c r="R275" s="273">
        <f>Q275*H275</f>
        <v>0</v>
      </c>
      <c r="S275" s="273">
        <v>0.00029999999999999997</v>
      </c>
      <c r="T275" s="274">
        <f>S275*H275</f>
        <v>0.007349099999999999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75" t="s">
        <v>271</v>
      </c>
      <c r="AT275" s="275" t="s">
        <v>194</v>
      </c>
      <c r="AU275" s="275" t="s">
        <v>91</v>
      </c>
      <c r="AY275" s="18" t="s">
        <v>191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91</v>
      </c>
      <c r="BK275" s="160">
        <f>ROUND(I275*H275,2)</f>
        <v>0</v>
      </c>
      <c r="BL275" s="18" t="s">
        <v>271</v>
      </c>
      <c r="BM275" s="275" t="s">
        <v>1641</v>
      </c>
    </row>
    <row r="276" s="13" customFormat="1">
      <c r="A276" s="13"/>
      <c r="B276" s="276"/>
      <c r="C276" s="277"/>
      <c r="D276" s="278" t="s">
        <v>200</v>
      </c>
      <c r="E276" s="279" t="s">
        <v>1</v>
      </c>
      <c r="F276" s="280" t="s">
        <v>1642</v>
      </c>
      <c r="G276" s="277"/>
      <c r="H276" s="281">
        <v>23.329999999999998</v>
      </c>
      <c r="I276" s="282"/>
      <c r="J276" s="277"/>
      <c r="K276" s="277"/>
      <c r="L276" s="283"/>
      <c r="M276" s="284"/>
      <c r="N276" s="285"/>
      <c r="O276" s="285"/>
      <c r="P276" s="285"/>
      <c r="Q276" s="285"/>
      <c r="R276" s="285"/>
      <c r="S276" s="285"/>
      <c r="T276" s="28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7" t="s">
        <v>200</v>
      </c>
      <c r="AU276" s="287" t="s">
        <v>91</v>
      </c>
      <c r="AV276" s="13" t="s">
        <v>91</v>
      </c>
      <c r="AW276" s="13" t="s">
        <v>33</v>
      </c>
      <c r="AX276" s="13" t="s">
        <v>78</v>
      </c>
      <c r="AY276" s="287" t="s">
        <v>191</v>
      </c>
    </row>
    <row r="277" s="15" customFormat="1">
      <c r="A277" s="15"/>
      <c r="B277" s="299"/>
      <c r="C277" s="300"/>
      <c r="D277" s="278" t="s">
        <v>200</v>
      </c>
      <c r="E277" s="301" t="s">
        <v>129</v>
      </c>
      <c r="F277" s="302" t="s">
        <v>214</v>
      </c>
      <c r="G277" s="300"/>
      <c r="H277" s="303">
        <v>23.329999999999998</v>
      </c>
      <c r="I277" s="304"/>
      <c r="J277" s="300"/>
      <c r="K277" s="300"/>
      <c r="L277" s="305"/>
      <c r="M277" s="306"/>
      <c r="N277" s="307"/>
      <c r="O277" s="307"/>
      <c r="P277" s="307"/>
      <c r="Q277" s="307"/>
      <c r="R277" s="307"/>
      <c r="S277" s="307"/>
      <c r="T277" s="30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309" t="s">
        <v>200</v>
      </c>
      <c r="AU277" s="309" t="s">
        <v>91</v>
      </c>
      <c r="AV277" s="15" t="s">
        <v>209</v>
      </c>
      <c r="AW277" s="15" t="s">
        <v>33</v>
      </c>
      <c r="AX277" s="15" t="s">
        <v>78</v>
      </c>
      <c r="AY277" s="309" t="s">
        <v>191</v>
      </c>
    </row>
    <row r="278" s="13" customFormat="1">
      <c r="A278" s="13"/>
      <c r="B278" s="276"/>
      <c r="C278" s="277"/>
      <c r="D278" s="278" t="s">
        <v>200</v>
      </c>
      <c r="E278" s="279" t="s">
        <v>1</v>
      </c>
      <c r="F278" s="280" t="s">
        <v>460</v>
      </c>
      <c r="G278" s="277"/>
      <c r="H278" s="281">
        <v>1.167</v>
      </c>
      <c r="I278" s="282"/>
      <c r="J278" s="277"/>
      <c r="K278" s="277"/>
      <c r="L278" s="283"/>
      <c r="M278" s="284"/>
      <c r="N278" s="285"/>
      <c r="O278" s="285"/>
      <c r="P278" s="285"/>
      <c r="Q278" s="285"/>
      <c r="R278" s="285"/>
      <c r="S278" s="285"/>
      <c r="T278" s="28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7" t="s">
        <v>200</v>
      </c>
      <c r="AU278" s="287" t="s">
        <v>91</v>
      </c>
      <c r="AV278" s="13" t="s">
        <v>91</v>
      </c>
      <c r="AW278" s="13" t="s">
        <v>33</v>
      </c>
      <c r="AX278" s="13" t="s">
        <v>78</v>
      </c>
      <c r="AY278" s="287" t="s">
        <v>191</v>
      </c>
    </row>
    <row r="279" s="14" customFormat="1">
      <c r="A279" s="14"/>
      <c r="B279" s="288"/>
      <c r="C279" s="289"/>
      <c r="D279" s="278" t="s">
        <v>200</v>
      </c>
      <c r="E279" s="290" t="s">
        <v>132</v>
      </c>
      <c r="F279" s="291" t="s">
        <v>204</v>
      </c>
      <c r="G279" s="289"/>
      <c r="H279" s="292">
        <v>24.497</v>
      </c>
      <c r="I279" s="293"/>
      <c r="J279" s="289"/>
      <c r="K279" s="289"/>
      <c r="L279" s="294"/>
      <c r="M279" s="295"/>
      <c r="N279" s="296"/>
      <c r="O279" s="296"/>
      <c r="P279" s="296"/>
      <c r="Q279" s="296"/>
      <c r="R279" s="296"/>
      <c r="S279" s="296"/>
      <c r="T279" s="29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8" t="s">
        <v>200</v>
      </c>
      <c r="AU279" s="298" t="s">
        <v>91</v>
      </c>
      <c r="AV279" s="14" t="s">
        <v>121</v>
      </c>
      <c r="AW279" s="14" t="s">
        <v>33</v>
      </c>
      <c r="AX279" s="14" t="s">
        <v>85</v>
      </c>
      <c r="AY279" s="298" t="s">
        <v>191</v>
      </c>
    </row>
    <row r="280" s="2" customFormat="1" ht="24.15" customHeight="1">
      <c r="A280" s="41"/>
      <c r="B280" s="42"/>
      <c r="C280" s="263" t="s">
        <v>552</v>
      </c>
      <c r="D280" s="263" t="s">
        <v>194</v>
      </c>
      <c r="E280" s="264" t="s">
        <v>462</v>
      </c>
      <c r="F280" s="265" t="s">
        <v>463</v>
      </c>
      <c r="G280" s="266" t="s">
        <v>197</v>
      </c>
      <c r="H280" s="267">
        <v>34.067</v>
      </c>
      <c r="I280" s="268"/>
      <c r="J280" s="269">
        <f>ROUND(I280*H280,2)</f>
        <v>0</v>
      </c>
      <c r="K280" s="270"/>
      <c r="L280" s="44"/>
      <c r="M280" s="271" t="s">
        <v>1</v>
      </c>
      <c r="N280" s="272" t="s">
        <v>44</v>
      </c>
      <c r="O280" s="100"/>
      <c r="P280" s="273">
        <f>O280*H280</f>
        <v>0</v>
      </c>
      <c r="Q280" s="273">
        <v>0.00012999999999999999</v>
      </c>
      <c r="R280" s="273">
        <f>Q280*H280</f>
        <v>0.0044287099999999998</v>
      </c>
      <c r="S280" s="273">
        <v>0</v>
      </c>
      <c r="T280" s="274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75" t="s">
        <v>271</v>
      </c>
      <c r="AT280" s="275" t="s">
        <v>194</v>
      </c>
      <c r="AU280" s="275" t="s">
        <v>91</v>
      </c>
      <c r="AY280" s="18" t="s">
        <v>191</v>
      </c>
      <c r="BE280" s="160">
        <f>IF(N280="základná",J280,0)</f>
        <v>0</v>
      </c>
      <c r="BF280" s="160">
        <f>IF(N280="znížená",J280,0)</f>
        <v>0</v>
      </c>
      <c r="BG280" s="160">
        <f>IF(N280="zákl. prenesená",J280,0)</f>
        <v>0</v>
      </c>
      <c r="BH280" s="160">
        <f>IF(N280="zníž. prenesená",J280,0)</f>
        <v>0</v>
      </c>
      <c r="BI280" s="160">
        <f>IF(N280="nulová",J280,0)</f>
        <v>0</v>
      </c>
      <c r="BJ280" s="18" t="s">
        <v>91</v>
      </c>
      <c r="BK280" s="160">
        <f>ROUND(I280*H280,2)</f>
        <v>0</v>
      </c>
      <c r="BL280" s="18" t="s">
        <v>271</v>
      </c>
      <c r="BM280" s="275" t="s">
        <v>1643</v>
      </c>
    </row>
    <row r="281" s="13" customFormat="1">
      <c r="A281" s="13"/>
      <c r="B281" s="276"/>
      <c r="C281" s="277"/>
      <c r="D281" s="278" t="s">
        <v>200</v>
      </c>
      <c r="E281" s="279" t="s">
        <v>1</v>
      </c>
      <c r="F281" s="280" t="s">
        <v>465</v>
      </c>
      <c r="G281" s="277"/>
      <c r="H281" s="281">
        <v>34.067</v>
      </c>
      <c r="I281" s="282"/>
      <c r="J281" s="277"/>
      <c r="K281" s="277"/>
      <c r="L281" s="283"/>
      <c r="M281" s="284"/>
      <c r="N281" s="285"/>
      <c r="O281" s="285"/>
      <c r="P281" s="285"/>
      <c r="Q281" s="285"/>
      <c r="R281" s="285"/>
      <c r="S281" s="285"/>
      <c r="T281" s="28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7" t="s">
        <v>200</v>
      </c>
      <c r="AU281" s="287" t="s">
        <v>91</v>
      </c>
      <c r="AV281" s="13" t="s">
        <v>91</v>
      </c>
      <c r="AW281" s="13" t="s">
        <v>33</v>
      </c>
      <c r="AX281" s="13" t="s">
        <v>78</v>
      </c>
      <c r="AY281" s="287" t="s">
        <v>191</v>
      </c>
    </row>
    <row r="282" s="14" customFormat="1">
      <c r="A282" s="14"/>
      <c r="B282" s="288"/>
      <c r="C282" s="289"/>
      <c r="D282" s="278" t="s">
        <v>200</v>
      </c>
      <c r="E282" s="290" t="s">
        <v>1</v>
      </c>
      <c r="F282" s="291" t="s">
        <v>204</v>
      </c>
      <c r="G282" s="289"/>
      <c r="H282" s="292">
        <v>34.067</v>
      </c>
      <c r="I282" s="293"/>
      <c r="J282" s="289"/>
      <c r="K282" s="289"/>
      <c r="L282" s="294"/>
      <c r="M282" s="295"/>
      <c r="N282" s="296"/>
      <c r="O282" s="296"/>
      <c r="P282" s="296"/>
      <c r="Q282" s="296"/>
      <c r="R282" s="296"/>
      <c r="S282" s="296"/>
      <c r="T282" s="29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98" t="s">
        <v>200</v>
      </c>
      <c r="AU282" s="298" t="s">
        <v>91</v>
      </c>
      <c r="AV282" s="14" t="s">
        <v>121</v>
      </c>
      <c r="AW282" s="14" t="s">
        <v>33</v>
      </c>
      <c r="AX282" s="14" t="s">
        <v>85</v>
      </c>
      <c r="AY282" s="298" t="s">
        <v>191</v>
      </c>
    </row>
    <row r="283" s="2" customFormat="1" ht="24.15" customHeight="1">
      <c r="A283" s="41"/>
      <c r="B283" s="42"/>
      <c r="C283" s="263" t="s">
        <v>556</v>
      </c>
      <c r="D283" s="263" t="s">
        <v>194</v>
      </c>
      <c r="E283" s="264" t="s">
        <v>467</v>
      </c>
      <c r="F283" s="265" t="s">
        <v>468</v>
      </c>
      <c r="G283" s="266" t="s">
        <v>197</v>
      </c>
      <c r="H283" s="267">
        <v>34.067</v>
      </c>
      <c r="I283" s="268"/>
      <c r="J283" s="269">
        <f>ROUND(I283*H283,2)</f>
        <v>0</v>
      </c>
      <c r="K283" s="270"/>
      <c r="L283" s="44"/>
      <c r="M283" s="271" t="s">
        <v>1</v>
      </c>
      <c r="N283" s="272" t="s">
        <v>44</v>
      </c>
      <c r="O283" s="100"/>
      <c r="P283" s="273">
        <f>O283*H283</f>
        <v>0</v>
      </c>
      <c r="Q283" s="273">
        <v>0</v>
      </c>
      <c r="R283" s="273">
        <f>Q283*H283</f>
        <v>0</v>
      </c>
      <c r="S283" s="273">
        <v>0</v>
      </c>
      <c r="T283" s="274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75" t="s">
        <v>271</v>
      </c>
      <c r="AT283" s="275" t="s">
        <v>194</v>
      </c>
      <c r="AU283" s="275" t="s">
        <v>91</v>
      </c>
      <c r="AY283" s="18" t="s">
        <v>191</v>
      </c>
      <c r="BE283" s="160">
        <f>IF(N283="základná",J283,0)</f>
        <v>0</v>
      </c>
      <c r="BF283" s="160">
        <f>IF(N283="znížená",J283,0)</f>
        <v>0</v>
      </c>
      <c r="BG283" s="160">
        <f>IF(N283="zákl. prenesená",J283,0)</f>
        <v>0</v>
      </c>
      <c r="BH283" s="160">
        <f>IF(N283="zníž. prenesená",J283,0)</f>
        <v>0</v>
      </c>
      <c r="BI283" s="160">
        <f>IF(N283="nulová",J283,0)</f>
        <v>0</v>
      </c>
      <c r="BJ283" s="18" t="s">
        <v>91</v>
      </c>
      <c r="BK283" s="160">
        <f>ROUND(I283*H283,2)</f>
        <v>0</v>
      </c>
      <c r="BL283" s="18" t="s">
        <v>271</v>
      </c>
      <c r="BM283" s="275" t="s">
        <v>1644</v>
      </c>
    </row>
    <row r="284" s="13" customFormat="1">
      <c r="A284" s="13"/>
      <c r="B284" s="276"/>
      <c r="C284" s="277"/>
      <c r="D284" s="278" t="s">
        <v>200</v>
      </c>
      <c r="E284" s="279" t="s">
        <v>1</v>
      </c>
      <c r="F284" s="280" t="s">
        <v>465</v>
      </c>
      <c r="G284" s="277"/>
      <c r="H284" s="281">
        <v>34.067</v>
      </c>
      <c r="I284" s="282"/>
      <c r="J284" s="277"/>
      <c r="K284" s="277"/>
      <c r="L284" s="283"/>
      <c r="M284" s="284"/>
      <c r="N284" s="285"/>
      <c r="O284" s="285"/>
      <c r="P284" s="285"/>
      <c r="Q284" s="285"/>
      <c r="R284" s="285"/>
      <c r="S284" s="285"/>
      <c r="T284" s="28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7" t="s">
        <v>200</v>
      </c>
      <c r="AU284" s="287" t="s">
        <v>91</v>
      </c>
      <c r="AV284" s="13" t="s">
        <v>91</v>
      </c>
      <c r="AW284" s="13" t="s">
        <v>33</v>
      </c>
      <c r="AX284" s="13" t="s">
        <v>85</v>
      </c>
      <c r="AY284" s="287" t="s">
        <v>191</v>
      </c>
    </row>
    <row r="285" s="2" customFormat="1" ht="24.15" customHeight="1">
      <c r="A285" s="41"/>
      <c r="B285" s="42"/>
      <c r="C285" s="263" t="s">
        <v>560</v>
      </c>
      <c r="D285" s="263" t="s">
        <v>194</v>
      </c>
      <c r="E285" s="264" t="s">
        <v>471</v>
      </c>
      <c r="F285" s="265" t="s">
        <v>472</v>
      </c>
      <c r="G285" s="266" t="s">
        <v>197</v>
      </c>
      <c r="H285" s="267">
        <v>34.067</v>
      </c>
      <c r="I285" s="268"/>
      <c r="J285" s="269">
        <f>ROUND(I285*H285,2)</f>
        <v>0</v>
      </c>
      <c r="K285" s="270"/>
      <c r="L285" s="44"/>
      <c r="M285" s="271" t="s">
        <v>1</v>
      </c>
      <c r="N285" s="272" t="s">
        <v>44</v>
      </c>
      <c r="O285" s="100"/>
      <c r="P285" s="273">
        <f>O285*H285</f>
        <v>0</v>
      </c>
      <c r="Q285" s="273">
        <v>3.116E-05</v>
      </c>
      <c r="R285" s="273">
        <f>Q285*H285</f>
        <v>0.00106152772</v>
      </c>
      <c r="S285" s="273">
        <v>0</v>
      </c>
      <c r="T285" s="274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75" t="s">
        <v>271</v>
      </c>
      <c r="AT285" s="275" t="s">
        <v>194</v>
      </c>
      <c r="AU285" s="275" t="s">
        <v>91</v>
      </c>
      <c r="AY285" s="18" t="s">
        <v>191</v>
      </c>
      <c r="BE285" s="160">
        <f>IF(N285="základná",J285,0)</f>
        <v>0</v>
      </c>
      <c r="BF285" s="160">
        <f>IF(N285="znížená",J285,0)</f>
        <v>0</v>
      </c>
      <c r="BG285" s="160">
        <f>IF(N285="zákl. prenesená",J285,0)</f>
        <v>0</v>
      </c>
      <c r="BH285" s="160">
        <f>IF(N285="zníž. prenesená",J285,0)</f>
        <v>0</v>
      </c>
      <c r="BI285" s="160">
        <f>IF(N285="nulová",J285,0)</f>
        <v>0</v>
      </c>
      <c r="BJ285" s="18" t="s">
        <v>91</v>
      </c>
      <c r="BK285" s="160">
        <f>ROUND(I285*H285,2)</f>
        <v>0</v>
      </c>
      <c r="BL285" s="18" t="s">
        <v>271</v>
      </c>
      <c r="BM285" s="275" t="s">
        <v>1645</v>
      </c>
    </row>
    <row r="286" s="13" customFormat="1">
      <c r="A286" s="13"/>
      <c r="B286" s="276"/>
      <c r="C286" s="277"/>
      <c r="D286" s="278" t="s">
        <v>200</v>
      </c>
      <c r="E286" s="279" t="s">
        <v>1</v>
      </c>
      <c r="F286" s="280" t="s">
        <v>465</v>
      </c>
      <c r="G286" s="277"/>
      <c r="H286" s="281">
        <v>34.067</v>
      </c>
      <c r="I286" s="282"/>
      <c r="J286" s="277"/>
      <c r="K286" s="277"/>
      <c r="L286" s="283"/>
      <c r="M286" s="284"/>
      <c r="N286" s="285"/>
      <c r="O286" s="285"/>
      <c r="P286" s="285"/>
      <c r="Q286" s="285"/>
      <c r="R286" s="285"/>
      <c r="S286" s="285"/>
      <c r="T286" s="28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7" t="s">
        <v>200</v>
      </c>
      <c r="AU286" s="287" t="s">
        <v>91</v>
      </c>
      <c r="AV286" s="13" t="s">
        <v>91</v>
      </c>
      <c r="AW286" s="13" t="s">
        <v>33</v>
      </c>
      <c r="AX286" s="13" t="s">
        <v>78</v>
      </c>
      <c r="AY286" s="287" t="s">
        <v>191</v>
      </c>
    </row>
    <row r="287" s="14" customFormat="1">
      <c r="A287" s="14"/>
      <c r="B287" s="288"/>
      <c r="C287" s="289"/>
      <c r="D287" s="278" t="s">
        <v>200</v>
      </c>
      <c r="E287" s="290" t="s">
        <v>1</v>
      </c>
      <c r="F287" s="291" t="s">
        <v>204</v>
      </c>
      <c r="G287" s="289"/>
      <c r="H287" s="292">
        <v>34.067</v>
      </c>
      <c r="I287" s="293"/>
      <c r="J287" s="289"/>
      <c r="K287" s="289"/>
      <c r="L287" s="294"/>
      <c r="M287" s="295"/>
      <c r="N287" s="296"/>
      <c r="O287" s="296"/>
      <c r="P287" s="296"/>
      <c r="Q287" s="296"/>
      <c r="R287" s="296"/>
      <c r="S287" s="296"/>
      <c r="T287" s="29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98" t="s">
        <v>200</v>
      </c>
      <c r="AU287" s="298" t="s">
        <v>91</v>
      </c>
      <c r="AV287" s="14" t="s">
        <v>121</v>
      </c>
      <c r="AW287" s="14" t="s">
        <v>33</v>
      </c>
      <c r="AX287" s="14" t="s">
        <v>85</v>
      </c>
      <c r="AY287" s="298" t="s">
        <v>191</v>
      </c>
    </row>
    <row r="288" s="2" customFormat="1" ht="24.15" customHeight="1">
      <c r="A288" s="41"/>
      <c r="B288" s="42"/>
      <c r="C288" s="263" t="s">
        <v>850</v>
      </c>
      <c r="D288" s="263" t="s">
        <v>194</v>
      </c>
      <c r="E288" s="264" t="s">
        <v>475</v>
      </c>
      <c r="F288" s="265" t="s">
        <v>476</v>
      </c>
      <c r="G288" s="266" t="s">
        <v>197</v>
      </c>
      <c r="H288" s="267">
        <v>10.68</v>
      </c>
      <c r="I288" s="268"/>
      <c r="J288" s="269">
        <f>ROUND(I288*H288,2)</f>
        <v>0</v>
      </c>
      <c r="K288" s="270"/>
      <c r="L288" s="44"/>
      <c r="M288" s="271" t="s">
        <v>1</v>
      </c>
      <c r="N288" s="272" t="s">
        <v>44</v>
      </c>
      <c r="O288" s="100"/>
      <c r="P288" s="273">
        <f>O288*H288</f>
        <v>0</v>
      </c>
      <c r="Q288" s="273">
        <v>0</v>
      </c>
      <c r="R288" s="273">
        <f>Q288*H288</f>
        <v>0</v>
      </c>
      <c r="S288" s="273">
        <v>0</v>
      </c>
      <c r="T288" s="274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75" t="s">
        <v>271</v>
      </c>
      <c r="AT288" s="275" t="s">
        <v>194</v>
      </c>
      <c r="AU288" s="275" t="s">
        <v>91</v>
      </c>
      <c r="AY288" s="18" t="s">
        <v>191</v>
      </c>
      <c r="BE288" s="160">
        <f>IF(N288="základná",J288,0)</f>
        <v>0</v>
      </c>
      <c r="BF288" s="160">
        <f>IF(N288="znížená",J288,0)</f>
        <v>0</v>
      </c>
      <c r="BG288" s="160">
        <f>IF(N288="zákl. prenesená",J288,0)</f>
        <v>0</v>
      </c>
      <c r="BH288" s="160">
        <f>IF(N288="zníž. prenesená",J288,0)</f>
        <v>0</v>
      </c>
      <c r="BI288" s="160">
        <f>IF(N288="nulová",J288,0)</f>
        <v>0</v>
      </c>
      <c r="BJ288" s="18" t="s">
        <v>91</v>
      </c>
      <c r="BK288" s="160">
        <f>ROUND(I288*H288,2)</f>
        <v>0</v>
      </c>
      <c r="BL288" s="18" t="s">
        <v>271</v>
      </c>
      <c r="BM288" s="275" t="s">
        <v>1646</v>
      </c>
    </row>
    <row r="289" s="13" customFormat="1">
      <c r="A289" s="13"/>
      <c r="B289" s="276"/>
      <c r="C289" s="277"/>
      <c r="D289" s="278" t="s">
        <v>200</v>
      </c>
      <c r="E289" s="279" t="s">
        <v>1</v>
      </c>
      <c r="F289" s="280" t="s">
        <v>117</v>
      </c>
      <c r="G289" s="277"/>
      <c r="H289" s="281">
        <v>10.68</v>
      </c>
      <c r="I289" s="282"/>
      <c r="J289" s="277"/>
      <c r="K289" s="277"/>
      <c r="L289" s="283"/>
      <c r="M289" s="284"/>
      <c r="N289" s="285"/>
      <c r="O289" s="285"/>
      <c r="P289" s="285"/>
      <c r="Q289" s="285"/>
      <c r="R289" s="285"/>
      <c r="S289" s="285"/>
      <c r="T289" s="28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7" t="s">
        <v>200</v>
      </c>
      <c r="AU289" s="287" t="s">
        <v>91</v>
      </c>
      <c r="AV289" s="13" t="s">
        <v>91</v>
      </c>
      <c r="AW289" s="13" t="s">
        <v>33</v>
      </c>
      <c r="AX289" s="13" t="s">
        <v>78</v>
      </c>
      <c r="AY289" s="287" t="s">
        <v>191</v>
      </c>
    </row>
    <row r="290" s="14" customFormat="1">
      <c r="A290" s="14"/>
      <c r="B290" s="288"/>
      <c r="C290" s="289"/>
      <c r="D290" s="278" t="s">
        <v>200</v>
      </c>
      <c r="E290" s="290" t="s">
        <v>1</v>
      </c>
      <c r="F290" s="291" t="s">
        <v>204</v>
      </c>
      <c r="G290" s="289"/>
      <c r="H290" s="292">
        <v>10.68</v>
      </c>
      <c r="I290" s="293"/>
      <c r="J290" s="289"/>
      <c r="K290" s="289"/>
      <c r="L290" s="294"/>
      <c r="M290" s="295"/>
      <c r="N290" s="296"/>
      <c r="O290" s="296"/>
      <c r="P290" s="296"/>
      <c r="Q290" s="296"/>
      <c r="R290" s="296"/>
      <c r="S290" s="296"/>
      <c r="T290" s="29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8" t="s">
        <v>200</v>
      </c>
      <c r="AU290" s="298" t="s">
        <v>91</v>
      </c>
      <c r="AV290" s="14" t="s">
        <v>121</v>
      </c>
      <c r="AW290" s="14" t="s">
        <v>33</v>
      </c>
      <c r="AX290" s="14" t="s">
        <v>85</v>
      </c>
      <c r="AY290" s="298" t="s">
        <v>191</v>
      </c>
    </row>
    <row r="291" s="2" customFormat="1" ht="44.25" customHeight="1">
      <c r="A291" s="41"/>
      <c r="B291" s="42"/>
      <c r="C291" s="263" t="s">
        <v>854</v>
      </c>
      <c r="D291" s="263" t="s">
        <v>194</v>
      </c>
      <c r="E291" s="264" t="s">
        <v>479</v>
      </c>
      <c r="F291" s="265" t="s">
        <v>480</v>
      </c>
      <c r="G291" s="266" t="s">
        <v>197</v>
      </c>
      <c r="H291" s="267">
        <v>24.497</v>
      </c>
      <c r="I291" s="268"/>
      <c r="J291" s="269">
        <f>ROUND(I291*H291,2)</f>
        <v>0</v>
      </c>
      <c r="K291" s="270"/>
      <c r="L291" s="44"/>
      <c r="M291" s="271" t="s">
        <v>1</v>
      </c>
      <c r="N291" s="272" t="s">
        <v>44</v>
      </c>
      <c r="O291" s="100"/>
      <c r="P291" s="273">
        <f>O291*H291</f>
        <v>0</v>
      </c>
      <c r="Q291" s="273">
        <v>0.00034000000000000002</v>
      </c>
      <c r="R291" s="273">
        <f>Q291*H291</f>
        <v>0.0083289799999999997</v>
      </c>
      <c r="S291" s="273">
        <v>0</v>
      </c>
      <c r="T291" s="274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75" t="s">
        <v>271</v>
      </c>
      <c r="AT291" s="275" t="s">
        <v>194</v>
      </c>
      <c r="AU291" s="275" t="s">
        <v>91</v>
      </c>
      <c r="AY291" s="18" t="s">
        <v>191</v>
      </c>
      <c r="BE291" s="160">
        <f>IF(N291="základná",J291,0)</f>
        <v>0</v>
      </c>
      <c r="BF291" s="160">
        <f>IF(N291="znížená",J291,0)</f>
        <v>0</v>
      </c>
      <c r="BG291" s="160">
        <f>IF(N291="zákl. prenesená",J291,0)</f>
        <v>0</v>
      </c>
      <c r="BH291" s="160">
        <f>IF(N291="zníž. prenesená",J291,0)</f>
        <v>0</v>
      </c>
      <c r="BI291" s="160">
        <f>IF(N291="nulová",J291,0)</f>
        <v>0</v>
      </c>
      <c r="BJ291" s="18" t="s">
        <v>91</v>
      </c>
      <c r="BK291" s="160">
        <f>ROUND(I291*H291,2)</f>
        <v>0</v>
      </c>
      <c r="BL291" s="18" t="s">
        <v>271</v>
      </c>
      <c r="BM291" s="275" t="s">
        <v>1647</v>
      </c>
    </row>
    <row r="292" s="13" customFormat="1">
      <c r="A292" s="13"/>
      <c r="B292" s="276"/>
      <c r="C292" s="277"/>
      <c r="D292" s="278" t="s">
        <v>200</v>
      </c>
      <c r="E292" s="279" t="s">
        <v>1</v>
      </c>
      <c r="F292" s="280" t="s">
        <v>132</v>
      </c>
      <c r="G292" s="277"/>
      <c r="H292" s="281">
        <v>24.497</v>
      </c>
      <c r="I292" s="282"/>
      <c r="J292" s="277"/>
      <c r="K292" s="277"/>
      <c r="L292" s="283"/>
      <c r="M292" s="284"/>
      <c r="N292" s="285"/>
      <c r="O292" s="285"/>
      <c r="P292" s="285"/>
      <c r="Q292" s="285"/>
      <c r="R292" s="285"/>
      <c r="S292" s="285"/>
      <c r="T292" s="28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87" t="s">
        <v>200</v>
      </c>
      <c r="AU292" s="287" t="s">
        <v>91</v>
      </c>
      <c r="AV292" s="13" t="s">
        <v>91</v>
      </c>
      <c r="AW292" s="13" t="s">
        <v>33</v>
      </c>
      <c r="AX292" s="13" t="s">
        <v>78</v>
      </c>
      <c r="AY292" s="287" t="s">
        <v>191</v>
      </c>
    </row>
    <row r="293" s="14" customFormat="1">
      <c r="A293" s="14"/>
      <c r="B293" s="288"/>
      <c r="C293" s="289"/>
      <c r="D293" s="278" t="s">
        <v>200</v>
      </c>
      <c r="E293" s="290" t="s">
        <v>1</v>
      </c>
      <c r="F293" s="291" t="s">
        <v>204</v>
      </c>
      <c r="G293" s="289"/>
      <c r="H293" s="292">
        <v>24.497</v>
      </c>
      <c r="I293" s="293"/>
      <c r="J293" s="289"/>
      <c r="K293" s="289"/>
      <c r="L293" s="294"/>
      <c r="M293" s="295"/>
      <c r="N293" s="296"/>
      <c r="O293" s="296"/>
      <c r="P293" s="296"/>
      <c r="Q293" s="296"/>
      <c r="R293" s="296"/>
      <c r="S293" s="296"/>
      <c r="T293" s="29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8" t="s">
        <v>200</v>
      </c>
      <c r="AU293" s="298" t="s">
        <v>91</v>
      </c>
      <c r="AV293" s="14" t="s">
        <v>121</v>
      </c>
      <c r="AW293" s="14" t="s">
        <v>33</v>
      </c>
      <c r="AX293" s="14" t="s">
        <v>85</v>
      </c>
      <c r="AY293" s="298" t="s">
        <v>191</v>
      </c>
    </row>
    <row r="294" s="12" customFormat="1" ht="25.92" customHeight="1">
      <c r="A294" s="12"/>
      <c r="B294" s="248"/>
      <c r="C294" s="249"/>
      <c r="D294" s="250" t="s">
        <v>77</v>
      </c>
      <c r="E294" s="251" t="s">
        <v>292</v>
      </c>
      <c r="F294" s="251" t="s">
        <v>482</v>
      </c>
      <c r="G294" s="249"/>
      <c r="H294" s="249"/>
      <c r="I294" s="252"/>
      <c r="J294" s="227">
        <f>BK294</f>
        <v>0</v>
      </c>
      <c r="K294" s="249"/>
      <c r="L294" s="253"/>
      <c r="M294" s="254"/>
      <c r="N294" s="255"/>
      <c r="O294" s="255"/>
      <c r="P294" s="256">
        <f>P295</f>
        <v>0</v>
      </c>
      <c r="Q294" s="255"/>
      <c r="R294" s="256">
        <f>R295</f>
        <v>0.0060400000000000002</v>
      </c>
      <c r="S294" s="255"/>
      <c r="T294" s="257">
        <f>T295</f>
        <v>0.0010200000000000001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58" t="s">
        <v>209</v>
      </c>
      <c r="AT294" s="259" t="s">
        <v>77</v>
      </c>
      <c r="AU294" s="259" t="s">
        <v>78</v>
      </c>
      <c r="AY294" s="258" t="s">
        <v>191</v>
      </c>
      <c r="BK294" s="260">
        <f>BK295</f>
        <v>0</v>
      </c>
    </row>
    <row r="295" s="12" customFormat="1" ht="22.8" customHeight="1">
      <c r="A295" s="12"/>
      <c r="B295" s="248"/>
      <c r="C295" s="249"/>
      <c r="D295" s="250" t="s">
        <v>77</v>
      </c>
      <c r="E295" s="261" t="s">
        <v>483</v>
      </c>
      <c r="F295" s="261" t="s">
        <v>484</v>
      </c>
      <c r="G295" s="249"/>
      <c r="H295" s="249"/>
      <c r="I295" s="252"/>
      <c r="J295" s="262">
        <f>BK295</f>
        <v>0</v>
      </c>
      <c r="K295" s="249"/>
      <c r="L295" s="253"/>
      <c r="M295" s="254"/>
      <c r="N295" s="255"/>
      <c r="O295" s="255"/>
      <c r="P295" s="256">
        <f>SUM(P296:P312)</f>
        <v>0</v>
      </c>
      <c r="Q295" s="255"/>
      <c r="R295" s="256">
        <f>SUM(R296:R312)</f>
        <v>0.0060400000000000002</v>
      </c>
      <c r="S295" s="255"/>
      <c r="T295" s="257">
        <f>SUM(T296:T312)</f>
        <v>0.0010200000000000001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58" t="s">
        <v>209</v>
      </c>
      <c r="AT295" s="259" t="s">
        <v>77</v>
      </c>
      <c r="AU295" s="259" t="s">
        <v>85</v>
      </c>
      <c r="AY295" s="258" t="s">
        <v>191</v>
      </c>
      <c r="BK295" s="260">
        <f>SUM(BK296:BK312)</f>
        <v>0</v>
      </c>
    </row>
    <row r="296" s="2" customFormat="1" ht="33" customHeight="1">
      <c r="A296" s="41"/>
      <c r="B296" s="42"/>
      <c r="C296" s="263" t="s">
        <v>858</v>
      </c>
      <c r="D296" s="263" t="s">
        <v>194</v>
      </c>
      <c r="E296" s="264" t="s">
        <v>1130</v>
      </c>
      <c r="F296" s="265" t="s">
        <v>1131</v>
      </c>
      <c r="G296" s="266" t="s">
        <v>231</v>
      </c>
      <c r="H296" s="267">
        <v>3</v>
      </c>
      <c r="I296" s="268"/>
      <c r="J296" s="269">
        <f>ROUND(I296*H296,2)</f>
        <v>0</v>
      </c>
      <c r="K296" s="270"/>
      <c r="L296" s="44"/>
      <c r="M296" s="271" t="s">
        <v>1</v>
      </c>
      <c r="N296" s="272" t="s">
        <v>44</v>
      </c>
      <c r="O296" s="100"/>
      <c r="P296" s="273">
        <f>O296*H296</f>
        <v>0</v>
      </c>
      <c r="Q296" s="273">
        <v>0</v>
      </c>
      <c r="R296" s="273">
        <f>Q296*H296</f>
        <v>0</v>
      </c>
      <c r="S296" s="273">
        <v>0</v>
      </c>
      <c r="T296" s="274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75" t="s">
        <v>198</v>
      </c>
      <c r="AT296" s="275" t="s">
        <v>194</v>
      </c>
      <c r="AU296" s="275" t="s">
        <v>91</v>
      </c>
      <c r="AY296" s="18" t="s">
        <v>191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8" t="s">
        <v>91</v>
      </c>
      <c r="BK296" s="160">
        <f>ROUND(I296*H296,2)</f>
        <v>0</v>
      </c>
      <c r="BL296" s="18" t="s">
        <v>198</v>
      </c>
      <c r="BM296" s="275" t="s">
        <v>1648</v>
      </c>
    </row>
    <row r="297" s="2" customFormat="1" ht="24.15" customHeight="1">
      <c r="A297" s="41"/>
      <c r="B297" s="42"/>
      <c r="C297" s="310" t="s">
        <v>862</v>
      </c>
      <c r="D297" s="310" t="s">
        <v>292</v>
      </c>
      <c r="E297" s="311" t="s">
        <v>1134</v>
      </c>
      <c r="F297" s="312" t="s">
        <v>1135</v>
      </c>
      <c r="G297" s="313" t="s">
        <v>231</v>
      </c>
      <c r="H297" s="314">
        <v>3</v>
      </c>
      <c r="I297" s="315"/>
      <c r="J297" s="316">
        <f>ROUND(I297*H297,2)</f>
        <v>0</v>
      </c>
      <c r="K297" s="317"/>
      <c r="L297" s="318"/>
      <c r="M297" s="319" t="s">
        <v>1</v>
      </c>
      <c r="N297" s="320" t="s">
        <v>44</v>
      </c>
      <c r="O297" s="100"/>
      <c r="P297" s="273">
        <f>O297*H297</f>
        <v>0</v>
      </c>
      <c r="Q297" s="273">
        <v>0.00020000000000000001</v>
      </c>
      <c r="R297" s="273">
        <f>Q297*H297</f>
        <v>0.00060000000000000006</v>
      </c>
      <c r="S297" s="273">
        <v>0</v>
      </c>
      <c r="T297" s="274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75" t="s">
        <v>492</v>
      </c>
      <c r="AT297" s="275" t="s">
        <v>292</v>
      </c>
      <c r="AU297" s="275" t="s">
        <v>91</v>
      </c>
      <c r="AY297" s="18" t="s">
        <v>191</v>
      </c>
      <c r="BE297" s="160">
        <f>IF(N297="základná",J297,0)</f>
        <v>0</v>
      </c>
      <c r="BF297" s="160">
        <f>IF(N297="znížená",J297,0)</f>
        <v>0</v>
      </c>
      <c r="BG297" s="160">
        <f>IF(N297="zákl. prenesená",J297,0)</f>
        <v>0</v>
      </c>
      <c r="BH297" s="160">
        <f>IF(N297="zníž. prenesená",J297,0)</f>
        <v>0</v>
      </c>
      <c r="BI297" s="160">
        <f>IF(N297="nulová",J297,0)</f>
        <v>0</v>
      </c>
      <c r="BJ297" s="18" t="s">
        <v>91</v>
      </c>
      <c r="BK297" s="160">
        <f>ROUND(I297*H297,2)</f>
        <v>0</v>
      </c>
      <c r="BL297" s="18" t="s">
        <v>492</v>
      </c>
      <c r="BM297" s="275" t="s">
        <v>1649</v>
      </c>
    </row>
    <row r="298" s="2" customFormat="1" ht="24.15" customHeight="1">
      <c r="A298" s="41"/>
      <c r="B298" s="42"/>
      <c r="C298" s="263" t="s">
        <v>866</v>
      </c>
      <c r="D298" s="263" t="s">
        <v>194</v>
      </c>
      <c r="E298" s="264" t="s">
        <v>486</v>
      </c>
      <c r="F298" s="265" t="s">
        <v>487</v>
      </c>
      <c r="G298" s="266" t="s">
        <v>231</v>
      </c>
      <c r="H298" s="267">
        <v>2</v>
      </c>
      <c r="I298" s="268"/>
      <c r="J298" s="269">
        <f>ROUND(I298*H298,2)</f>
        <v>0</v>
      </c>
      <c r="K298" s="270"/>
      <c r="L298" s="44"/>
      <c r="M298" s="271" t="s">
        <v>1</v>
      </c>
      <c r="N298" s="272" t="s">
        <v>44</v>
      </c>
      <c r="O298" s="100"/>
      <c r="P298" s="273">
        <f>O298*H298</f>
        <v>0</v>
      </c>
      <c r="Q298" s="273">
        <v>0</v>
      </c>
      <c r="R298" s="273">
        <f>Q298*H298</f>
        <v>0</v>
      </c>
      <c r="S298" s="273">
        <v>0</v>
      </c>
      <c r="T298" s="274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75" t="s">
        <v>198</v>
      </c>
      <c r="AT298" s="275" t="s">
        <v>194</v>
      </c>
      <c r="AU298" s="275" t="s">
        <v>91</v>
      </c>
      <c r="AY298" s="18" t="s">
        <v>191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8" t="s">
        <v>91</v>
      </c>
      <c r="BK298" s="160">
        <f>ROUND(I298*H298,2)</f>
        <v>0</v>
      </c>
      <c r="BL298" s="18" t="s">
        <v>198</v>
      </c>
      <c r="BM298" s="275" t="s">
        <v>1650</v>
      </c>
    </row>
    <row r="299" s="13" customFormat="1">
      <c r="A299" s="13"/>
      <c r="B299" s="276"/>
      <c r="C299" s="277"/>
      <c r="D299" s="278" t="s">
        <v>200</v>
      </c>
      <c r="E299" s="279" t="s">
        <v>1</v>
      </c>
      <c r="F299" s="280" t="s">
        <v>91</v>
      </c>
      <c r="G299" s="277"/>
      <c r="H299" s="281">
        <v>2</v>
      </c>
      <c r="I299" s="282"/>
      <c r="J299" s="277"/>
      <c r="K299" s="277"/>
      <c r="L299" s="283"/>
      <c r="M299" s="284"/>
      <c r="N299" s="285"/>
      <c r="O299" s="285"/>
      <c r="P299" s="285"/>
      <c r="Q299" s="285"/>
      <c r="R299" s="285"/>
      <c r="S299" s="285"/>
      <c r="T299" s="2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7" t="s">
        <v>200</v>
      </c>
      <c r="AU299" s="287" t="s">
        <v>91</v>
      </c>
      <c r="AV299" s="13" t="s">
        <v>91</v>
      </c>
      <c r="AW299" s="13" t="s">
        <v>33</v>
      </c>
      <c r="AX299" s="13" t="s">
        <v>78</v>
      </c>
      <c r="AY299" s="287" t="s">
        <v>191</v>
      </c>
    </row>
    <row r="300" s="14" customFormat="1">
      <c r="A300" s="14"/>
      <c r="B300" s="288"/>
      <c r="C300" s="289"/>
      <c r="D300" s="278" t="s">
        <v>200</v>
      </c>
      <c r="E300" s="290" t="s">
        <v>119</v>
      </c>
      <c r="F300" s="291" t="s">
        <v>204</v>
      </c>
      <c r="G300" s="289"/>
      <c r="H300" s="292">
        <v>2</v>
      </c>
      <c r="I300" s="293"/>
      <c r="J300" s="289"/>
      <c r="K300" s="289"/>
      <c r="L300" s="294"/>
      <c r="M300" s="295"/>
      <c r="N300" s="296"/>
      <c r="O300" s="296"/>
      <c r="P300" s="296"/>
      <c r="Q300" s="296"/>
      <c r="R300" s="296"/>
      <c r="S300" s="296"/>
      <c r="T300" s="29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98" t="s">
        <v>200</v>
      </c>
      <c r="AU300" s="298" t="s">
        <v>91</v>
      </c>
      <c r="AV300" s="14" t="s">
        <v>121</v>
      </c>
      <c r="AW300" s="14" t="s">
        <v>33</v>
      </c>
      <c r="AX300" s="14" t="s">
        <v>85</v>
      </c>
      <c r="AY300" s="298" t="s">
        <v>191</v>
      </c>
    </row>
    <row r="301" s="2" customFormat="1" ht="24.15" customHeight="1">
      <c r="A301" s="41"/>
      <c r="B301" s="42"/>
      <c r="C301" s="310" t="s">
        <v>870</v>
      </c>
      <c r="D301" s="310" t="s">
        <v>292</v>
      </c>
      <c r="E301" s="311" t="s">
        <v>490</v>
      </c>
      <c r="F301" s="312" t="s">
        <v>491</v>
      </c>
      <c r="G301" s="313" t="s">
        <v>231</v>
      </c>
      <c r="H301" s="314">
        <v>2</v>
      </c>
      <c r="I301" s="315"/>
      <c r="J301" s="316">
        <f>ROUND(I301*H301,2)</f>
        <v>0</v>
      </c>
      <c r="K301" s="317"/>
      <c r="L301" s="318"/>
      <c r="M301" s="319" t="s">
        <v>1</v>
      </c>
      <c r="N301" s="320" t="s">
        <v>44</v>
      </c>
      <c r="O301" s="100"/>
      <c r="P301" s="273">
        <f>O301*H301</f>
        <v>0</v>
      </c>
      <c r="Q301" s="273">
        <v>0.0025000000000000001</v>
      </c>
      <c r="R301" s="273">
        <f>Q301*H301</f>
        <v>0.0050000000000000001</v>
      </c>
      <c r="S301" s="273">
        <v>0</v>
      </c>
      <c r="T301" s="274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75" t="s">
        <v>492</v>
      </c>
      <c r="AT301" s="275" t="s">
        <v>292</v>
      </c>
      <c r="AU301" s="275" t="s">
        <v>91</v>
      </c>
      <c r="AY301" s="18" t="s">
        <v>191</v>
      </c>
      <c r="BE301" s="160">
        <f>IF(N301="základná",J301,0)</f>
        <v>0</v>
      </c>
      <c r="BF301" s="160">
        <f>IF(N301="znížená",J301,0)</f>
        <v>0</v>
      </c>
      <c r="BG301" s="160">
        <f>IF(N301="zákl. prenesená",J301,0)</f>
        <v>0</v>
      </c>
      <c r="BH301" s="160">
        <f>IF(N301="zníž. prenesená",J301,0)</f>
        <v>0</v>
      </c>
      <c r="BI301" s="160">
        <f>IF(N301="nulová",J301,0)</f>
        <v>0</v>
      </c>
      <c r="BJ301" s="18" t="s">
        <v>91</v>
      </c>
      <c r="BK301" s="160">
        <f>ROUND(I301*H301,2)</f>
        <v>0</v>
      </c>
      <c r="BL301" s="18" t="s">
        <v>492</v>
      </c>
      <c r="BM301" s="275" t="s">
        <v>1651</v>
      </c>
    </row>
    <row r="302" s="2" customFormat="1" ht="24.15" customHeight="1">
      <c r="A302" s="41"/>
      <c r="B302" s="42"/>
      <c r="C302" s="263" t="s">
        <v>874</v>
      </c>
      <c r="D302" s="263" t="s">
        <v>194</v>
      </c>
      <c r="E302" s="264" t="s">
        <v>495</v>
      </c>
      <c r="F302" s="265" t="s">
        <v>496</v>
      </c>
      <c r="G302" s="266" t="s">
        <v>231</v>
      </c>
      <c r="H302" s="267">
        <v>4</v>
      </c>
      <c r="I302" s="268"/>
      <c r="J302" s="269">
        <f>ROUND(I302*H302,2)</f>
        <v>0</v>
      </c>
      <c r="K302" s="270"/>
      <c r="L302" s="44"/>
      <c r="M302" s="271" t="s">
        <v>1</v>
      </c>
      <c r="N302" s="272" t="s">
        <v>44</v>
      </c>
      <c r="O302" s="100"/>
      <c r="P302" s="273">
        <f>O302*H302</f>
        <v>0</v>
      </c>
      <c r="Q302" s="273">
        <v>0</v>
      </c>
      <c r="R302" s="273">
        <f>Q302*H302</f>
        <v>0</v>
      </c>
      <c r="S302" s="273">
        <v>0</v>
      </c>
      <c r="T302" s="274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75" t="s">
        <v>198</v>
      </c>
      <c r="AT302" s="275" t="s">
        <v>194</v>
      </c>
      <c r="AU302" s="275" t="s">
        <v>91</v>
      </c>
      <c r="AY302" s="18" t="s">
        <v>191</v>
      </c>
      <c r="BE302" s="160">
        <f>IF(N302="základná",J302,0)</f>
        <v>0</v>
      </c>
      <c r="BF302" s="160">
        <f>IF(N302="znížená",J302,0)</f>
        <v>0</v>
      </c>
      <c r="BG302" s="160">
        <f>IF(N302="zákl. prenesená",J302,0)</f>
        <v>0</v>
      </c>
      <c r="BH302" s="160">
        <f>IF(N302="zníž. prenesená",J302,0)</f>
        <v>0</v>
      </c>
      <c r="BI302" s="160">
        <f>IF(N302="nulová",J302,0)</f>
        <v>0</v>
      </c>
      <c r="BJ302" s="18" t="s">
        <v>91</v>
      </c>
      <c r="BK302" s="160">
        <f>ROUND(I302*H302,2)</f>
        <v>0</v>
      </c>
      <c r="BL302" s="18" t="s">
        <v>198</v>
      </c>
      <c r="BM302" s="275" t="s">
        <v>1652</v>
      </c>
    </row>
    <row r="303" s="2" customFormat="1" ht="16.5" customHeight="1">
      <c r="A303" s="41"/>
      <c r="B303" s="42"/>
      <c r="C303" s="310" t="s">
        <v>878</v>
      </c>
      <c r="D303" s="310" t="s">
        <v>292</v>
      </c>
      <c r="E303" s="311" t="s">
        <v>498</v>
      </c>
      <c r="F303" s="312" t="s">
        <v>499</v>
      </c>
      <c r="G303" s="313" t="s">
        <v>231</v>
      </c>
      <c r="H303" s="314">
        <v>4</v>
      </c>
      <c r="I303" s="315"/>
      <c r="J303" s="316">
        <f>ROUND(I303*H303,2)</f>
        <v>0</v>
      </c>
      <c r="K303" s="317"/>
      <c r="L303" s="318"/>
      <c r="M303" s="319" t="s">
        <v>1</v>
      </c>
      <c r="N303" s="320" t="s">
        <v>44</v>
      </c>
      <c r="O303" s="100"/>
      <c r="P303" s="273">
        <f>O303*H303</f>
        <v>0</v>
      </c>
      <c r="Q303" s="273">
        <v>5.0000000000000002E-05</v>
      </c>
      <c r="R303" s="273">
        <f>Q303*H303</f>
        <v>0.00020000000000000001</v>
      </c>
      <c r="S303" s="273">
        <v>0</v>
      </c>
      <c r="T303" s="274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75" t="s">
        <v>492</v>
      </c>
      <c r="AT303" s="275" t="s">
        <v>292</v>
      </c>
      <c r="AU303" s="275" t="s">
        <v>91</v>
      </c>
      <c r="AY303" s="18" t="s">
        <v>191</v>
      </c>
      <c r="BE303" s="160">
        <f>IF(N303="základná",J303,0)</f>
        <v>0</v>
      </c>
      <c r="BF303" s="160">
        <f>IF(N303="znížená",J303,0)</f>
        <v>0</v>
      </c>
      <c r="BG303" s="160">
        <f>IF(N303="zákl. prenesená",J303,0)</f>
        <v>0</v>
      </c>
      <c r="BH303" s="160">
        <f>IF(N303="zníž. prenesená",J303,0)</f>
        <v>0</v>
      </c>
      <c r="BI303" s="160">
        <f>IF(N303="nulová",J303,0)</f>
        <v>0</v>
      </c>
      <c r="BJ303" s="18" t="s">
        <v>91</v>
      </c>
      <c r="BK303" s="160">
        <f>ROUND(I303*H303,2)</f>
        <v>0</v>
      </c>
      <c r="BL303" s="18" t="s">
        <v>492</v>
      </c>
      <c r="BM303" s="275" t="s">
        <v>1653</v>
      </c>
    </row>
    <row r="304" s="2" customFormat="1" ht="24.15" customHeight="1">
      <c r="A304" s="41"/>
      <c r="B304" s="42"/>
      <c r="C304" s="310" t="s">
        <v>882</v>
      </c>
      <c r="D304" s="310" t="s">
        <v>292</v>
      </c>
      <c r="E304" s="311" t="s">
        <v>502</v>
      </c>
      <c r="F304" s="312" t="s">
        <v>503</v>
      </c>
      <c r="G304" s="313" t="s">
        <v>231</v>
      </c>
      <c r="H304" s="314">
        <v>4</v>
      </c>
      <c r="I304" s="315"/>
      <c r="J304" s="316">
        <f>ROUND(I304*H304,2)</f>
        <v>0</v>
      </c>
      <c r="K304" s="317"/>
      <c r="L304" s="318"/>
      <c r="M304" s="319" t="s">
        <v>1</v>
      </c>
      <c r="N304" s="320" t="s">
        <v>44</v>
      </c>
      <c r="O304" s="100"/>
      <c r="P304" s="273">
        <f>O304*H304</f>
        <v>0</v>
      </c>
      <c r="Q304" s="273">
        <v>4.0000000000000003E-05</v>
      </c>
      <c r="R304" s="273">
        <f>Q304*H304</f>
        <v>0.00016000000000000001</v>
      </c>
      <c r="S304" s="273">
        <v>0</v>
      </c>
      <c r="T304" s="274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75" t="s">
        <v>492</v>
      </c>
      <c r="AT304" s="275" t="s">
        <v>292</v>
      </c>
      <c r="AU304" s="275" t="s">
        <v>91</v>
      </c>
      <c r="AY304" s="18" t="s">
        <v>191</v>
      </c>
      <c r="BE304" s="160">
        <f>IF(N304="základná",J304,0)</f>
        <v>0</v>
      </c>
      <c r="BF304" s="160">
        <f>IF(N304="znížená",J304,0)</f>
        <v>0</v>
      </c>
      <c r="BG304" s="160">
        <f>IF(N304="zákl. prenesená",J304,0)</f>
        <v>0</v>
      </c>
      <c r="BH304" s="160">
        <f>IF(N304="zníž. prenesená",J304,0)</f>
        <v>0</v>
      </c>
      <c r="BI304" s="160">
        <f>IF(N304="nulová",J304,0)</f>
        <v>0</v>
      </c>
      <c r="BJ304" s="18" t="s">
        <v>91</v>
      </c>
      <c r="BK304" s="160">
        <f>ROUND(I304*H304,2)</f>
        <v>0</v>
      </c>
      <c r="BL304" s="18" t="s">
        <v>492</v>
      </c>
      <c r="BM304" s="275" t="s">
        <v>1654</v>
      </c>
    </row>
    <row r="305" s="2" customFormat="1" ht="16.5" customHeight="1">
      <c r="A305" s="41"/>
      <c r="B305" s="42"/>
      <c r="C305" s="310" t="s">
        <v>886</v>
      </c>
      <c r="D305" s="310" t="s">
        <v>292</v>
      </c>
      <c r="E305" s="311" t="s">
        <v>506</v>
      </c>
      <c r="F305" s="312" t="s">
        <v>507</v>
      </c>
      <c r="G305" s="313" t="s">
        <v>231</v>
      </c>
      <c r="H305" s="314">
        <v>4</v>
      </c>
      <c r="I305" s="315"/>
      <c r="J305" s="316">
        <f>ROUND(I305*H305,2)</f>
        <v>0</v>
      </c>
      <c r="K305" s="317"/>
      <c r="L305" s="318"/>
      <c r="M305" s="319" t="s">
        <v>1</v>
      </c>
      <c r="N305" s="320" t="s">
        <v>44</v>
      </c>
      <c r="O305" s="100"/>
      <c r="P305" s="273">
        <f>O305*H305</f>
        <v>0</v>
      </c>
      <c r="Q305" s="273">
        <v>2.0000000000000002E-05</v>
      </c>
      <c r="R305" s="273">
        <f>Q305*H305</f>
        <v>8.0000000000000007E-05</v>
      </c>
      <c r="S305" s="273">
        <v>0</v>
      </c>
      <c r="T305" s="274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75" t="s">
        <v>492</v>
      </c>
      <c r="AT305" s="275" t="s">
        <v>292</v>
      </c>
      <c r="AU305" s="275" t="s">
        <v>91</v>
      </c>
      <c r="AY305" s="18" t="s">
        <v>191</v>
      </c>
      <c r="BE305" s="160">
        <f>IF(N305="základná",J305,0)</f>
        <v>0</v>
      </c>
      <c r="BF305" s="160">
        <f>IF(N305="znížená",J305,0)</f>
        <v>0</v>
      </c>
      <c r="BG305" s="160">
        <f>IF(N305="zákl. prenesená",J305,0)</f>
        <v>0</v>
      </c>
      <c r="BH305" s="160">
        <f>IF(N305="zníž. prenesená",J305,0)</f>
        <v>0</v>
      </c>
      <c r="BI305" s="160">
        <f>IF(N305="nulová",J305,0)</f>
        <v>0</v>
      </c>
      <c r="BJ305" s="18" t="s">
        <v>91</v>
      </c>
      <c r="BK305" s="160">
        <f>ROUND(I305*H305,2)</f>
        <v>0</v>
      </c>
      <c r="BL305" s="18" t="s">
        <v>492</v>
      </c>
      <c r="BM305" s="275" t="s">
        <v>1655</v>
      </c>
    </row>
    <row r="306" s="2" customFormat="1" ht="21.75" customHeight="1">
      <c r="A306" s="41"/>
      <c r="B306" s="42"/>
      <c r="C306" s="263" t="s">
        <v>890</v>
      </c>
      <c r="D306" s="263" t="s">
        <v>194</v>
      </c>
      <c r="E306" s="264" t="s">
        <v>510</v>
      </c>
      <c r="F306" s="265" t="s">
        <v>511</v>
      </c>
      <c r="G306" s="266" t="s">
        <v>231</v>
      </c>
      <c r="H306" s="267">
        <v>2</v>
      </c>
      <c r="I306" s="268"/>
      <c r="J306" s="269">
        <f>ROUND(I306*H306,2)</f>
        <v>0</v>
      </c>
      <c r="K306" s="270"/>
      <c r="L306" s="44"/>
      <c r="M306" s="271" t="s">
        <v>1</v>
      </c>
      <c r="N306" s="272" t="s">
        <v>44</v>
      </c>
      <c r="O306" s="100"/>
      <c r="P306" s="273">
        <f>O306*H306</f>
        <v>0</v>
      </c>
      <c r="Q306" s="273">
        <v>0</v>
      </c>
      <c r="R306" s="273">
        <f>Q306*H306</f>
        <v>0</v>
      </c>
      <c r="S306" s="273">
        <v>0</v>
      </c>
      <c r="T306" s="274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75" t="s">
        <v>198</v>
      </c>
      <c r="AT306" s="275" t="s">
        <v>194</v>
      </c>
      <c r="AU306" s="275" t="s">
        <v>91</v>
      </c>
      <c r="AY306" s="18" t="s">
        <v>191</v>
      </c>
      <c r="BE306" s="160">
        <f>IF(N306="základná",J306,0)</f>
        <v>0</v>
      </c>
      <c r="BF306" s="160">
        <f>IF(N306="znížená",J306,0)</f>
        <v>0</v>
      </c>
      <c r="BG306" s="160">
        <f>IF(N306="zákl. prenesená",J306,0)</f>
        <v>0</v>
      </c>
      <c r="BH306" s="160">
        <f>IF(N306="zníž. prenesená",J306,0)</f>
        <v>0</v>
      </c>
      <c r="BI306" s="160">
        <f>IF(N306="nulová",J306,0)</f>
        <v>0</v>
      </c>
      <c r="BJ306" s="18" t="s">
        <v>91</v>
      </c>
      <c r="BK306" s="160">
        <f>ROUND(I306*H306,2)</f>
        <v>0</v>
      </c>
      <c r="BL306" s="18" t="s">
        <v>198</v>
      </c>
      <c r="BM306" s="275" t="s">
        <v>1656</v>
      </c>
    </row>
    <row r="307" s="13" customFormat="1">
      <c r="A307" s="13"/>
      <c r="B307" s="276"/>
      <c r="C307" s="277"/>
      <c r="D307" s="278" t="s">
        <v>200</v>
      </c>
      <c r="E307" s="279" t="s">
        <v>1</v>
      </c>
      <c r="F307" s="280" t="s">
        <v>119</v>
      </c>
      <c r="G307" s="277"/>
      <c r="H307" s="281">
        <v>2</v>
      </c>
      <c r="I307" s="282"/>
      <c r="J307" s="277"/>
      <c r="K307" s="277"/>
      <c r="L307" s="283"/>
      <c r="M307" s="284"/>
      <c r="N307" s="285"/>
      <c r="O307" s="285"/>
      <c r="P307" s="285"/>
      <c r="Q307" s="285"/>
      <c r="R307" s="285"/>
      <c r="S307" s="285"/>
      <c r="T307" s="28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7" t="s">
        <v>200</v>
      </c>
      <c r="AU307" s="287" t="s">
        <v>91</v>
      </c>
      <c r="AV307" s="13" t="s">
        <v>91</v>
      </c>
      <c r="AW307" s="13" t="s">
        <v>33</v>
      </c>
      <c r="AX307" s="13" t="s">
        <v>85</v>
      </c>
      <c r="AY307" s="287" t="s">
        <v>191</v>
      </c>
    </row>
    <row r="308" s="2" customFormat="1" ht="24.15" customHeight="1">
      <c r="A308" s="41"/>
      <c r="B308" s="42"/>
      <c r="C308" s="263" t="s">
        <v>894</v>
      </c>
      <c r="D308" s="263" t="s">
        <v>194</v>
      </c>
      <c r="E308" s="264" t="s">
        <v>514</v>
      </c>
      <c r="F308" s="265" t="s">
        <v>515</v>
      </c>
      <c r="G308" s="266" t="s">
        <v>516</v>
      </c>
      <c r="H308" s="267">
        <v>1</v>
      </c>
      <c r="I308" s="268"/>
      <c r="J308" s="269">
        <f>ROUND(I308*H308,2)</f>
        <v>0</v>
      </c>
      <c r="K308" s="270"/>
      <c r="L308" s="44"/>
      <c r="M308" s="271" t="s">
        <v>1</v>
      </c>
      <c r="N308" s="272" t="s">
        <v>44</v>
      </c>
      <c r="O308" s="100"/>
      <c r="P308" s="273">
        <f>O308*H308</f>
        <v>0</v>
      </c>
      <c r="Q308" s="273">
        <v>0</v>
      </c>
      <c r="R308" s="273">
        <f>Q308*H308</f>
        <v>0</v>
      </c>
      <c r="S308" s="273">
        <v>0</v>
      </c>
      <c r="T308" s="274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75" t="s">
        <v>198</v>
      </c>
      <c r="AT308" s="275" t="s">
        <v>194</v>
      </c>
      <c r="AU308" s="275" t="s">
        <v>91</v>
      </c>
      <c r="AY308" s="18" t="s">
        <v>191</v>
      </c>
      <c r="BE308" s="160">
        <f>IF(N308="základná",J308,0)</f>
        <v>0</v>
      </c>
      <c r="BF308" s="160">
        <f>IF(N308="znížená",J308,0)</f>
        <v>0</v>
      </c>
      <c r="BG308" s="160">
        <f>IF(N308="zákl. prenesená",J308,0)</f>
        <v>0</v>
      </c>
      <c r="BH308" s="160">
        <f>IF(N308="zníž. prenesená",J308,0)</f>
        <v>0</v>
      </c>
      <c r="BI308" s="160">
        <f>IF(N308="nulová",J308,0)</f>
        <v>0</v>
      </c>
      <c r="BJ308" s="18" t="s">
        <v>91</v>
      </c>
      <c r="BK308" s="160">
        <f>ROUND(I308*H308,2)</f>
        <v>0</v>
      </c>
      <c r="BL308" s="18" t="s">
        <v>198</v>
      </c>
      <c r="BM308" s="275" t="s">
        <v>1657</v>
      </c>
    </row>
    <row r="309" s="2" customFormat="1" ht="16.5" customHeight="1">
      <c r="A309" s="41"/>
      <c r="B309" s="42"/>
      <c r="C309" s="263" t="s">
        <v>898</v>
      </c>
      <c r="D309" s="263" t="s">
        <v>194</v>
      </c>
      <c r="E309" s="264" t="s">
        <v>519</v>
      </c>
      <c r="F309" s="265" t="s">
        <v>520</v>
      </c>
      <c r="G309" s="266" t="s">
        <v>231</v>
      </c>
      <c r="H309" s="267">
        <v>4</v>
      </c>
      <c r="I309" s="268"/>
      <c r="J309" s="269">
        <f>ROUND(I309*H309,2)</f>
        <v>0</v>
      </c>
      <c r="K309" s="270"/>
      <c r="L309" s="44"/>
      <c r="M309" s="271" t="s">
        <v>1</v>
      </c>
      <c r="N309" s="272" t="s">
        <v>44</v>
      </c>
      <c r="O309" s="100"/>
      <c r="P309" s="273">
        <f>O309*H309</f>
        <v>0</v>
      </c>
      <c r="Q309" s="273">
        <v>0</v>
      </c>
      <c r="R309" s="273">
        <f>Q309*H309</f>
        <v>0</v>
      </c>
      <c r="S309" s="273">
        <v>0.00014999999999999999</v>
      </c>
      <c r="T309" s="274">
        <f>S309*H309</f>
        <v>0.00059999999999999995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75" t="s">
        <v>198</v>
      </c>
      <c r="AT309" s="275" t="s">
        <v>194</v>
      </c>
      <c r="AU309" s="275" t="s">
        <v>91</v>
      </c>
      <c r="AY309" s="18" t="s">
        <v>191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8" t="s">
        <v>91</v>
      </c>
      <c r="BK309" s="160">
        <f>ROUND(I309*H309,2)</f>
        <v>0</v>
      </c>
      <c r="BL309" s="18" t="s">
        <v>198</v>
      </c>
      <c r="BM309" s="275" t="s">
        <v>1658</v>
      </c>
    </row>
    <row r="310" s="2" customFormat="1" ht="16.5" customHeight="1">
      <c r="A310" s="41"/>
      <c r="B310" s="42"/>
      <c r="C310" s="263" t="s">
        <v>902</v>
      </c>
      <c r="D310" s="263" t="s">
        <v>194</v>
      </c>
      <c r="E310" s="264" t="s">
        <v>1659</v>
      </c>
      <c r="F310" s="265" t="s">
        <v>1660</v>
      </c>
      <c r="G310" s="266" t="s">
        <v>231</v>
      </c>
      <c r="H310" s="267">
        <v>2</v>
      </c>
      <c r="I310" s="268"/>
      <c r="J310" s="269">
        <f>ROUND(I310*H310,2)</f>
        <v>0</v>
      </c>
      <c r="K310" s="270"/>
      <c r="L310" s="44"/>
      <c r="M310" s="271" t="s">
        <v>1</v>
      </c>
      <c r="N310" s="272" t="s">
        <v>44</v>
      </c>
      <c r="O310" s="100"/>
      <c r="P310" s="273">
        <f>O310*H310</f>
        <v>0</v>
      </c>
      <c r="Q310" s="273">
        <v>0</v>
      </c>
      <c r="R310" s="273">
        <f>Q310*H310</f>
        <v>0</v>
      </c>
      <c r="S310" s="273">
        <v>0.00021000000000000001</v>
      </c>
      <c r="T310" s="274">
        <f>S310*H310</f>
        <v>0.00042000000000000002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75" t="s">
        <v>198</v>
      </c>
      <c r="AT310" s="275" t="s">
        <v>194</v>
      </c>
      <c r="AU310" s="275" t="s">
        <v>91</v>
      </c>
      <c r="AY310" s="18" t="s">
        <v>191</v>
      </c>
      <c r="BE310" s="160">
        <f>IF(N310="základná",J310,0)</f>
        <v>0</v>
      </c>
      <c r="BF310" s="160">
        <f>IF(N310="znížená",J310,0)</f>
        <v>0</v>
      </c>
      <c r="BG310" s="160">
        <f>IF(N310="zákl. prenesená",J310,0)</f>
        <v>0</v>
      </c>
      <c r="BH310" s="160">
        <f>IF(N310="zníž. prenesená",J310,0)</f>
        <v>0</v>
      </c>
      <c r="BI310" s="160">
        <f>IF(N310="nulová",J310,0)</f>
        <v>0</v>
      </c>
      <c r="BJ310" s="18" t="s">
        <v>91</v>
      </c>
      <c r="BK310" s="160">
        <f>ROUND(I310*H310,2)</f>
        <v>0</v>
      </c>
      <c r="BL310" s="18" t="s">
        <v>198</v>
      </c>
      <c r="BM310" s="275" t="s">
        <v>1661</v>
      </c>
    </row>
    <row r="311" s="2" customFormat="1" ht="16.5" customHeight="1">
      <c r="A311" s="41"/>
      <c r="B311" s="42"/>
      <c r="C311" s="263" t="s">
        <v>906</v>
      </c>
      <c r="D311" s="263" t="s">
        <v>194</v>
      </c>
      <c r="E311" s="264" t="s">
        <v>523</v>
      </c>
      <c r="F311" s="265" t="s">
        <v>524</v>
      </c>
      <c r="G311" s="266" t="s">
        <v>231</v>
      </c>
      <c r="H311" s="267">
        <v>2</v>
      </c>
      <c r="I311" s="268"/>
      <c r="J311" s="269">
        <f>ROUND(I311*H311,2)</f>
        <v>0</v>
      </c>
      <c r="K311" s="270"/>
      <c r="L311" s="44"/>
      <c r="M311" s="271" t="s">
        <v>1</v>
      </c>
      <c r="N311" s="272" t="s">
        <v>44</v>
      </c>
      <c r="O311" s="100"/>
      <c r="P311" s="273">
        <f>O311*H311</f>
        <v>0</v>
      </c>
      <c r="Q311" s="273">
        <v>0</v>
      </c>
      <c r="R311" s="273">
        <f>Q311*H311</f>
        <v>0</v>
      </c>
      <c r="S311" s="273">
        <v>0</v>
      </c>
      <c r="T311" s="274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75" t="s">
        <v>198</v>
      </c>
      <c r="AT311" s="275" t="s">
        <v>194</v>
      </c>
      <c r="AU311" s="275" t="s">
        <v>91</v>
      </c>
      <c r="AY311" s="18" t="s">
        <v>191</v>
      </c>
      <c r="BE311" s="160">
        <f>IF(N311="základná",J311,0)</f>
        <v>0</v>
      </c>
      <c r="BF311" s="160">
        <f>IF(N311="znížená",J311,0)</f>
        <v>0</v>
      </c>
      <c r="BG311" s="160">
        <f>IF(N311="zákl. prenesená",J311,0)</f>
        <v>0</v>
      </c>
      <c r="BH311" s="160">
        <f>IF(N311="zníž. prenesená",J311,0)</f>
        <v>0</v>
      </c>
      <c r="BI311" s="160">
        <f>IF(N311="nulová",J311,0)</f>
        <v>0</v>
      </c>
      <c r="BJ311" s="18" t="s">
        <v>91</v>
      </c>
      <c r="BK311" s="160">
        <f>ROUND(I311*H311,2)</f>
        <v>0</v>
      </c>
      <c r="BL311" s="18" t="s">
        <v>198</v>
      </c>
      <c r="BM311" s="275" t="s">
        <v>1662</v>
      </c>
    </row>
    <row r="312" s="13" customFormat="1">
      <c r="A312" s="13"/>
      <c r="B312" s="276"/>
      <c r="C312" s="277"/>
      <c r="D312" s="278" t="s">
        <v>200</v>
      </c>
      <c r="E312" s="279" t="s">
        <v>1</v>
      </c>
      <c r="F312" s="280" t="s">
        <v>119</v>
      </c>
      <c r="G312" s="277"/>
      <c r="H312" s="281">
        <v>2</v>
      </c>
      <c r="I312" s="282"/>
      <c r="J312" s="277"/>
      <c r="K312" s="277"/>
      <c r="L312" s="283"/>
      <c r="M312" s="284"/>
      <c r="N312" s="285"/>
      <c r="O312" s="285"/>
      <c r="P312" s="285"/>
      <c r="Q312" s="285"/>
      <c r="R312" s="285"/>
      <c r="S312" s="285"/>
      <c r="T312" s="28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7" t="s">
        <v>200</v>
      </c>
      <c r="AU312" s="287" t="s">
        <v>91</v>
      </c>
      <c r="AV312" s="13" t="s">
        <v>91</v>
      </c>
      <c r="AW312" s="13" t="s">
        <v>33</v>
      </c>
      <c r="AX312" s="13" t="s">
        <v>85</v>
      </c>
      <c r="AY312" s="287" t="s">
        <v>191</v>
      </c>
    </row>
    <row r="313" s="12" customFormat="1" ht="25.92" customHeight="1">
      <c r="A313" s="12"/>
      <c r="B313" s="248"/>
      <c r="C313" s="249"/>
      <c r="D313" s="250" t="s">
        <v>77</v>
      </c>
      <c r="E313" s="251" t="s">
        <v>526</v>
      </c>
      <c r="F313" s="251" t="s">
        <v>527</v>
      </c>
      <c r="G313" s="249"/>
      <c r="H313" s="249"/>
      <c r="I313" s="252"/>
      <c r="J313" s="227">
        <f>BK313</f>
        <v>0</v>
      </c>
      <c r="K313" s="249"/>
      <c r="L313" s="253"/>
      <c r="M313" s="254"/>
      <c r="N313" s="255"/>
      <c r="O313" s="255"/>
      <c r="P313" s="256">
        <f>P314</f>
        <v>0</v>
      </c>
      <c r="Q313" s="255"/>
      <c r="R313" s="256">
        <f>R314</f>
        <v>0</v>
      </c>
      <c r="S313" s="255"/>
      <c r="T313" s="257">
        <f>T314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58" t="s">
        <v>121</v>
      </c>
      <c r="AT313" s="259" t="s">
        <v>77</v>
      </c>
      <c r="AU313" s="259" t="s">
        <v>78</v>
      </c>
      <c r="AY313" s="258" t="s">
        <v>191</v>
      </c>
      <c r="BK313" s="260">
        <f>BK314</f>
        <v>0</v>
      </c>
    </row>
    <row r="314" s="2" customFormat="1" ht="44.25" customHeight="1">
      <c r="A314" s="41"/>
      <c r="B314" s="42"/>
      <c r="C314" s="263" t="s">
        <v>912</v>
      </c>
      <c r="D314" s="263" t="s">
        <v>194</v>
      </c>
      <c r="E314" s="264" t="s">
        <v>529</v>
      </c>
      <c r="F314" s="265" t="s">
        <v>530</v>
      </c>
      <c r="G314" s="266" t="s">
        <v>531</v>
      </c>
      <c r="H314" s="267">
        <v>10</v>
      </c>
      <c r="I314" s="268"/>
      <c r="J314" s="269">
        <f>ROUND(I314*H314,2)</f>
        <v>0</v>
      </c>
      <c r="K314" s="270"/>
      <c r="L314" s="44"/>
      <c r="M314" s="271" t="s">
        <v>1</v>
      </c>
      <c r="N314" s="272" t="s">
        <v>44</v>
      </c>
      <c r="O314" s="100"/>
      <c r="P314" s="273">
        <f>O314*H314</f>
        <v>0</v>
      </c>
      <c r="Q314" s="273">
        <v>0</v>
      </c>
      <c r="R314" s="273">
        <f>Q314*H314</f>
        <v>0</v>
      </c>
      <c r="S314" s="273">
        <v>0</v>
      </c>
      <c r="T314" s="27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75" t="s">
        <v>532</v>
      </c>
      <c r="AT314" s="275" t="s">
        <v>194</v>
      </c>
      <c r="AU314" s="275" t="s">
        <v>85</v>
      </c>
      <c r="AY314" s="18" t="s">
        <v>191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8" t="s">
        <v>91</v>
      </c>
      <c r="BK314" s="160">
        <f>ROUND(I314*H314,2)</f>
        <v>0</v>
      </c>
      <c r="BL314" s="18" t="s">
        <v>532</v>
      </c>
      <c r="BM314" s="275" t="s">
        <v>1663</v>
      </c>
    </row>
    <row r="315" s="12" customFormat="1" ht="25.92" customHeight="1">
      <c r="A315" s="12"/>
      <c r="B315" s="248"/>
      <c r="C315" s="249"/>
      <c r="D315" s="250" t="s">
        <v>77</v>
      </c>
      <c r="E315" s="251" t="s">
        <v>170</v>
      </c>
      <c r="F315" s="251" t="s">
        <v>534</v>
      </c>
      <c r="G315" s="249"/>
      <c r="H315" s="249"/>
      <c r="I315" s="252"/>
      <c r="J315" s="227">
        <f>BK315</f>
        <v>0</v>
      </c>
      <c r="K315" s="249"/>
      <c r="L315" s="253"/>
      <c r="M315" s="254"/>
      <c r="N315" s="255"/>
      <c r="O315" s="255"/>
      <c r="P315" s="256">
        <f>SUM(P316:P320)</f>
        <v>0</v>
      </c>
      <c r="Q315" s="255"/>
      <c r="R315" s="256">
        <f>SUM(R316:R320)</f>
        <v>0</v>
      </c>
      <c r="S315" s="255"/>
      <c r="T315" s="257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58" t="s">
        <v>221</v>
      </c>
      <c r="AT315" s="259" t="s">
        <v>77</v>
      </c>
      <c r="AU315" s="259" t="s">
        <v>78</v>
      </c>
      <c r="AY315" s="258" t="s">
        <v>191</v>
      </c>
      <c r="BK315" s="260">
        <f>SUM(BK316:BK320)</f>
        <v>0</v>
      </c>
    </row>
    <row r="316" s="2" customFormat="1" ht="55.5" customHeight="1">
      <c r="A316" s="41"/>
      <c r="B316" s="42"/>
      <c r="C316" s="263" t="s">
        <v>916</v>
      </c>
      <c r="D316" s="263" t="s">
        <v>194</v>
      </c>
      <c r="E316" s="264" t="s">
        <v>536</v>
      </c>
      <c r="F316" s="265" t="s">
        <v>537</v>
      </c>
      <c r="G316" s="266" t="s">
        <v>538</v>
      </c>
      <c r="H316" s="267">
        <v>1</v>
      </c>
      <c r="I316" s="268"/>
      <c r="J316" s="269">
        <f>ROUND(I316*H316,2)</f>
        <v>0</v>
      </c>
      <c r="K316" s="270"/>
      <c r="L316" s="44"/>
      <c r="M316" s="271" t="s">
        <v>1</v>
      </c>
      <c r="N316" s="272" t="s">
        <v>44</v>
      </c>
      <c r="O316" s="100"/>
      <c r="P316" s="273">
        <f>O316*H316</f>
        <v>0</v>
      </c>
      <c r="Q316" s="273">
        <v>0</v>
      </c>
      <c r="R316" s="273">
        <f>Q316*H316</f>
        <v>0</v>
      </c>
      <c r="S316" s="273">
        <v>0</v>
      </c>
      <c r="T316" s="274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75" t="s">
        <v>539</v>
      </c>
      <c r="AT316" s="275" t="s">
        <v>194</v>
      </c>
      <c r="AU316" s="275" t="s">
        <v>85</v>
      </c>
      <c r="AY316" s="18" t="s">
        <v>191</v>
      </c>
      <c r="BE316" s="160">
        <f>IF(N316="základná",J316,0)</f>
        <v>0</v>
      </c>
      <c r="BF316" s="160">
        <f>IF(N316="znížená",J316,0)</f>
        <v>0</v>
      </c>
      <c r="BG316" s="160">
        <f>IF(N316="zákl. prenesená",J316,0)</f>
        <v>0</v>
      </c>
      <c r="BH316" s="160">
        <f>IF(N316="zníž. prenesená",J316,0)</f>
        <v>0</v>
      </c>
      <c r="BI316" s="160">
        <f>IF(N316="nulová",J316,0)</f>
        <v>0</v>
      </c>
      <c r="BJ316" s="18" t="s">
        <v>91</v>
      </c>
      <c r="BK316" s="160">
        <f>ROUND(I316*H316,2)</f>
        <v>0</v>
      </c>
      <c r="BL316" s="18" t="s">
        <v>539</v>
      </c>
      <c r="BM316" s="275" t="s">
        <v>1664</v>
      </c>
    </row>
    <row r="317" s="2" customFormat="1" ht="44.25" customHeight="1">
      <c r="A317" s="41"/>
      <c r="B317" s="42"/>
      <c r="C317" s="263" t="s">
        <v>920</v>
      </c>
      <c r="D317" s="263" t="s">
        <v>194</v>
      </c>
      <c r="E317" s="264" t="s">
        <v>542</v>
      </c>
      <c r="F317" s="265" t="s">
        <v>543</v>
      </c>
      <c r="G317" s="266" t="s">
        <v>197</v>
      </c>
      <c r="H317" s="267">
        <v>12.282</v>
      </c>
      <c r="I317" s="268"/>
      <c r="J317" s="269">
        <f>ROUND(I317*H317,2)</f>
        <v>0</v>
      </c>
      <c r="K317" s="270"/>
      <c r="L317" s="44"/>
      <c r="M317" s="271" t="s">
        <v>1</v>
      </c>
      <c r="N317" s="272" t="s">
        <v>44</v>
      </c>
      <c r="O317" s="100"/>
      <c r="P317" s="273">
        <f>O317*H317</f>
        <v>0</v>
      </c>
      <c r="Q317" s="273">
        <v>0</v>
      </c>
      <c r="R317" s="273">
        <f>Q317*H317</f>
        <v>0</v>
      </c>
      <c r="S317" s="273">
        <v>0</v>
      </c>
      <c r="T317" s="274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75" t="s">
        <v>539</v>
      </c>
      <c r="AT317" s="275" t="s">
        <v>194</v>
      </c>
      <c r="AU317" s="275" t="s">
        <v>85</v>
      </c>
      <c r="AY317" s="18" t="s">
        <v>191</v>
      </c>
      <c r="BE317" s="160">
        <f>IF(N317="základná",J317,0)</f>
        <v>0</v>
      </c>
      <c r="BF317" s="160">
        <f>IF(N317="znížená",J317,0)</f>
        <v>0</v>
      </c>
      <c r="BG317" s="160">
        <f>IF(N317="zákl. prenesená",J317,0)</f>
        <v>0</v>
      </c>
      <c r="BH317" s="160">
        <f>IF(N317="zníž. prenesená",J317,0)</f>
        <v>0</v>
      </c>
      <c r="BI317" s="160">
        <f>IF(N317="nulová",J317,0)</f>
        <v>0</v>
      </c>
      <c r="BJ317" s="18" t="s">
        <v>91</v>
      </c>
      <c r="BK317" s="160">
        <f>ROUND(I317*H317,2)</f>
        <v>0</v>
      </c>
      <c r="BL317" s="18" t="s">
        <v>539</v>
      </c>
      <c r="BM317" s="275" t="s">
        <v>1665</v>
      </c>
    </row>
    <row r="318" s="13" customFormat="1">
      <c r="A318" s="13"/>
      <c r="B318" s="276"/>
      <c r="C318" s="277"/>
      <c r="D318" s="278" t="s">
        <v>200</v>
      </c>
      <c r="E318" s="279" t="s">
        <v>1</v>
      </c>
      <c r="F318" s="280" t="s">
        <v>545</v>
      </c>
      <c r="G318" s="277"/>
      <c r="H318" s="281">
        <v>12.282</v>
      </c>
      <c r="I318" s="282"/>
      <c r="J318" s="277"/>
      <c r="K318" s="277"/>
      <c r="L318" s="283"/>
      <c r="M318" s="284"/>
      <c r="N318" s="285"/>
      <c r="O318" s="285"/>
      <c r="P318" s="285"/>
      <c r="Q318" s="285"/>
      <c r="R318" s="285"/>
      <c r="S318" s="285"/>
      <c r="T318" s="28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7" t="s">
        <v>200</v>
      </c>
      <c r="AU318" s="287" t="s">
        <v>85</v>
      </c>
      <c r="AV318" s="13" t="s">
        <v>91</v>
      </c>
      <c r="AW318" s="13" t="s">
        <v>33</v>
      </c>
      <c r="AX318" s="13" t="s">
        <v>78</v>
      </c>
      <c r="AY318" s="287" t="s">
        <v>191</v>
      </c>
    </row>
    <row r="319" s="14" customFormat="1">
      <c r="A319" s="14"/>
      <c r="B319" s="288"/>
      <c r="C319" s="289"/>
      <c r="D319" s="278" t="s">
        <v>200</v>
      </c>
      <c r="E319" s="290" t="s">
        <v>1</v>
      </c>
      <c r="F319" s="291" t="s">
        <v>204</v>
      </c>
      <c r="G319" s="289"/>
      <c r="H319" s="292">
        <v>12.282</v>
      </c>
      <c r="I319" s="293"/>
      <c r="J319" s="289"/>
      <c r="K319" s="289"/>
      <c r="L319" s="294"/>
      <c r="M319" s="295"/>
      <c r="N319" s="296"/>
      <c r="O319" s="296"/>
      <c r="P319" s="296"/>
      <c r="Q319" s="296"/>
      <c r="R319" s="296"/>
      <c r="S319" s="296"/>
      <c r="T319" s="29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8" t="s">
        <v>200</v>
      </c>
      <c r="AU319" s="298" t="s">
        <v>85</v>
      </c>
      <c r="AV319" s="14" t="s">
        <v>121</v>
      </c>
      <c r="AW319" s="14" t="s">
        <v>33</v>
      </c>
      <c r="AX319" s="14" t="s">
        <v>85</v>
      </c>
      <c r="AY319" s="298" t="s">
        <v>191</v>
      </c>
    </row>
    <row r="320" s="2" customFormat="1" ht="24.15" customHeight="1">
      <c r="A320" s="41"/>
      <c r="B320" s="42"/>
      <c r="C320" s="263" t="s">
        <v>924</v>
      </c>
      <c r="D320" s="263" t="s">
        <v>194</v>
      </c>
      <c r="E320" s="264" t="s">
        <v>547</v>
      </c>
      <c r="F320" s="265" t="s">
        <v>548</v>
      </c>
      <c r="G320" s="266" t="s">
        <v>538</v>
      </c>
      <c r="H320" s="267">
        <v>1</v>
      </c>
      <c r="I320" s="268"/>
      <c r="J320" s="269">
        <f>ROUND(I320*H320,2)</f>
        <v>0</v>
      </c>
      <c r="K320" s="270"/>
      <c r="L320" s="44"/>
      <c r="M320" s="271" t="s">
        <v>1</v>
      </c>
      <c r="N320" s="272" t="s">
        <v>44</v>
      </c>
      <c r="O320" s="100"/>
      <c r="P320" s="273">
        <f>O320*H320</f>
        <v>0</v>
      </c>
      <c r="Q320" s="273">
        <v>0</v>
      </c>
      <c r="R320" s="273">
        <f>Q320*H320</f>
        <v>0</v>
      </c>
      <c r="S320" s="273">
        <v>0</v>
      </c>
      <c r="T320" s="274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75" t="s">
        <v>539</v>
      </c>
      <c r="AT320" s="275" t="s">
        <v>194</v>
      </c>
      <c r="AU320" s="275" t="s">
        <v>85</v>
      </c>
      <c r="AY320" s="18" t="s">
        <v>191</v>
      </c>
      <c r="BE320" s="160">
        <f>IF(N320="základná",J320,0)</f>
        <v>0</v>
      </c>
      <c r="BF320" s="160">
        <f>IF(N320="znížená",J320,0)</f>
        <v>0</v>
      </c>
      <c r="BG320" s="160">
        <f>IF(N320="zákl. prenesená",J320,0)</f>
        <v>0</v>
      </c>
      <c r="BH320" s="160">
        <f>IF(N320="zníž. prenesená",J320,0)</f>
        <v>0</v>
      </c>
      <c r="BI320" s="160">
        <f>IF(N320="nulová",J320,0)</f>
        <v>0</v>
      </c>
      <c r="BJ320" s="18" t="s">
        <v>91</v>
      </c>
      <c r="BK320" s="160">
        <f>ROUND(I320*H320,2)</f>
        <v>0</v>
      </c>
      <c r="BL320" s="18" t="s">
        <v>539</v>
      </c>
      <c r="BM320" s="275" t="s">
        <v>1666</v>
      </c>
    </row>
    <row r="321" s="12" customFormat="1" ht="25.92" customHeight="1">
      <c r="A321" s="12"/>
      <c r="B321" s="248"/>
      <c r="C321" s="249"/>
      <c r="D321" s="250" t="s">
        <v>77</v>
      </c>
      <c r="E321" s="251" t="s">
        <v>550</v>
      </c>
      <c r="F321" s="251" t="s">
        <v>551</v>
      </c>
      <c r="G321" s="249"/>
      <c r="H321" s="249"/>
      <c r="I321" s="252"/>
      <c r="J321" s="227">
        <f>BK321</f>
        <v>0</v>
      </c>
      <c r="K321" s="249"/>
      <c r="L321" s="253"/>
      <c r="M321" s="254"/>
      <c r="N321" s="255"/>
      <c r="O321" s="255"/>
      <c r="P321" s="256">
        <f>SUM(P322:P324)</f>
        <v>0</v>
      </c>
      <c r="Q321" s="255"/>
      <c r="R321" s="256">
        <f>SUM(R322:R324)</f>
        <v>0</v>
      </c>
      <c r="S321" s="255"/>
      <c r="T321" s="257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58" t="s">
        <v>85</v>
      </c>
      <c r="AT321" s="259" t="s">
        <v>77</v>
      </c>
      <c r="AU321" s="259" t="s">
        <v>78</v>
      </c>
      <c r="AY321" s="258" t="s">
        <v>191</v>
      </c>
      <c r="BK321" s="260">
        <f>SUM(BK322:BK324)</f>
        <v>0</v>
      </c>
    </row>
    <row r="322" s="2" customFormat="1" ht="55.5" customHeight="1">
      <c r="A322" s="41"/>
      <c r="B322" s="42"/>
      <c r="C322" s="263" t="s">
        <v>928</v>
      </c>
      <c r="D322" s="263" t="s">
        <v>194</v>
      </c>
      <c r="E322" s="264" t="s">
        <v>553</v>
      </c>
      <c r="F322" s="265" t="s">
        <v>554</v>
      </c>
      <c r="G322" s="266" t="s">
        <v>1</v>
      </c>
      <c r="H322" s="267">
        <v>0</v>
      </c>
      <c r="I322" s="268"/>
      <c r="J322" s="269">
        <f>ROUND(I322*H322,2)</f>
        <v>0</v>
      </c>
      <c r="K322" s="270"/>
      <c r="L322" s="44"/>
      <c r="M322" s="271" t="s">
        <v>1</v>
      </c>
      <c r="N322" s="272" t="s">
        <v>44</v>
      </c>
      <c r="O322" s="100"/>
      <c r="P322" s="273">
        <f>O322*H322</f>
        <v>0</v>
      </c>
      <c r="Q322" s="273">
        <v>0</v>
      </c>
      <c r="R322" s="273">
        <f>Q322*H322</f>
        <v>0</v>
      </c>
      <c r="S322" s="273">
        <v>0</v>
      </c>
      <c r="T322" s="274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75" t="s">
        <v>532</v>
      </c>
      <c r="AT322" s="275" t="s">
        <v>194</v>
      </c>
      <c r="AU322" s="275" t="s">
        <v>85</v>
      </c>
      <c r="AY322" s="18" t="s">
        <v>191</v>
      </c>
      <c r="BE322" s="160">
        <f>IF(N322="základná",J322,0)</f>
        <v>0</v>
      </c>
      <c r="BF322" s="160">
        <f>IF(N322="znížená",J322,0)</f>
        <v>0</v>
      </c>
      <c r="BG322" s="160">
        <f>IF(N322="zákl. prenesená",J322,0)</f>
        <v>0</v>
      </c>
      <c r="BH322" s="160">
        <f>IF(N322="zníž. prenesená",J322,0)</f>
        <v>0</v>
      </c>
      <c r="BI322" s="160">
        <f>IF(N322="nulová",J322,0)</f>
        <v>0</v>
      </c>
      <c r="BJ322" s="18" t="s">
        <v>91</v>
      </c>
      <c r="BK322" s="160">
        <f>ROUND(I322*H322,2)</f>
        <v>0</v>
      </c>
      <c r="BL322" s="18" t="s">
        <v>532</v>
      </c>
      <c r="BM322" s="275" t="s">
        <v>1667</v>
      </c>
    </row>
    <row r="323" s="2" customFormat="1" ht="49.05" customHeight="1">
      <c r="A323" s="41"/>
      <c r="B323" s="42"/>
      <c r="C323" s="263" t="s">
        <v>930</v>
      </c>
      <c r="D323" s="263" t="s">
        <v>194</v>
      </c>
      <c r="E323" s="264" t="s">
        <v>557</v>
      </c>
      <c r="F323" s="265" t="s">
        <v>558</v>
      </c>
      <c r="G323" s="266" t="s">
        <v>1</v>
      </c>
      <c r="H323" s="267">
        <v>0</v>
      </c>
      <c r="I323" s="268"/>
      <c r="J323" s="269">
        <f>ROUND(I323*H323,2)</f>
        <v>0</v>
      </c>
      <c r="K323" s="270"/>
      <c r="L323" s="44"/>
      <c r="M323" s="271" t="s">
        <v>1</v>
      </c>
      <c r="N323" s="272" t="s">
        <v>44</v>
      </c>
      <c r="O323" s="100"/>
      <c r="P323" s="273">
        <f>O323*H323</f>
        <v>0</v>
      </c>
      <c r="Q323" s="273">
        <v>0</v>
      </c>
      <c r="R323" s="273">
        <f>Q323*H323</f>
        <v>0</v>
      </c>
      <c r="S323" s="273">
        <v>0</v>
      </c>
      <c r="T323" s="274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75" t="s">
        <v>532</v>
      </c>
      <c r="AT323" s="275" t="s">
        <v>194</v>
      </c>
      <c r="AU323" s="275" t="s">
        <v>85</v>
      </c>
      <c r="AY323" s="18" t="s">
        <v>191</v>
      </c>
      <c r="BE323" s="160">
        <f>IF(N323="základná",J323,0)</f>
        <v>0</v>
      </c>
      <c r="BF323" s="160">
        <f>IF(N323="znížená",J323,0)</f>
        <v>0</v>
      </c>
      <c r="BG323" s="160">
        <f>IF(N323="zákl. prenesená",J323,0)</f>
        <v>0</v>
      </c>
      <c r="BH323" s="160">
        <f>IF(N323="zníž. prenesená",J323,0)</f>
        <v>0</v>
      </c>
      <c r="BI323" s="160">
        <f>IF(N323="nulová",J323,0)</f>
        <v>0</v>
      </c>
      <c r="BJ323" s="18" t="s">
        <v>91</v>
      </c>
      <c r="BK323" s="160">
        <f>ROUND(I323*H323,2)</f>
        <v>0</v>
      </c>
      <c r="BL323" s="18" t="s">
        <v>532</v>
      </c>
      <c r="BM323" s="275" t="s">
        <v>1668</v>
      </c>
    </row>
    <row r="324" s="2" customFormat="1" ht="49.05" customHeight="1">
      <c r="A324" s="41"/>
      <c r="B324" s="42"/>
      <c r="C324" s="263" t="s">
        <v>269</v>
      </c>
      <c r="D324" s="263" t="s">
        <v>194</v>
      </c>
      <c r="E324" s="264" t="s">
        <v>561</v>
      </c>
      <c r="F324" s="265" t="s">
        <v>562</v>
      </c>
      <c r="G324" s="266" t="s">
        <v>1</v>
      </c>
      <c r="H324" s="267">
        <v>0</v>
      </c>
      <c r="I324" s="268"/>
      <c r="J324" s="269">
        <f>ROUND(I324*H324,2)</f>
        <v>0</v>
      </c>
      <c r="K324" s="270"/>
      <c r="L324" s="44"/>
      <c r="M324" s="271" t="s">
        <v>1</v>
      </c>
      <c r="N324" s="272" t="s">
        <v>44</v>
      </c>
      <c r="O324" s="100"/>
      <c r="P324" s="273">
        <f>O324*H324</f>
        <v>0</v>
      </c>
      <c r="Q324" s="273">
        <v>0</v>
      </c>
      <c r="R324" s="273">
        <f>Q324*H324</f>
        <v>0</v>
      </c>
      <c r="S324" s="273">
        <v>0</v>
      </c>
      <c r="T324" s="274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75" t="s">
        <v>532</v>
      </c>
      <c r="AT324" s="275" t="s">
        <v>194</v>
      </c>
      <c r="AU324" s="275" t="s">
        <v>85</v>
      </c>
      <c r="AY324" s="18" t="s">
        <v>191</v>
      </c>
      <c r="BE324" s="160">
        <f>IF(N324="základná",J324,0)</f>
        <v>0</v>
      </c>
      <c r="BF324" s="160">
        <f>IF(N324="znížená",J324,0)</f>
        <v>0</v>
      </c>
      <c r="BG324" s="160">
        <f>IF(N324="zákl. prenesená",J324,0)</f>
        <v>0</v>
      </c>
      <c r="BH324" s="160">
        <f>IF(N324="zníž. prenesená",J324,0)</f>
        <v>0</v>
      </c>
      <c r="BI324" s="160">
        <f>IF(N324="nulová",J324,0)</f>
        <v>0</v>
      </c>
      <c r="BJ324" s="18" t="s">
        <v>91</v>
      </c>
      <c r="BK324" s="160">
        <f>ROUND(I324*H324,2)</f>
        <v>0</v>
      </c>
      <c r="BL324" s="18" t="s">
        <v>532</v>
      </c>
      <c r="BM324" s="275" t="s">
        <v>1669</v>
      </c>
    </row>
    <row r="325" s="2" customFormat="1" ht="49.92" customHeight="1">
      <c r="A325" s="41"/>
      <c r="B325" s="42"/>
      <c r="C325" s="43"/>
      <c r="D325" s="43"/>
      <c r="E325" s="251" t="s">
        <v>564</v>
      </c>
      <c r="F325" s="251" t="s">
        <v>565</v>
      </c>
      <c r="G325" s="43"/>
      <c r="H325" s="43"/>
      <c r="I325" s="43"/>
      <c r="J325" s="227">
        <f>BK325</f>
        <v>0</v>
      </c>
      <c r="K325" s="43"/>
      <c r="L325" s="44"/>
      <c r="M325" s="321"/>
      <c r="N325" s="322"/>
      <c r="O325" s="100"/>
      <c r="P325" s="100"/>
      <c r="Q325" s="100"/>
      <c r="R325" s="100"/>
      <c r="S325" s="100"/>
      <c r="T325" s="10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18" t="s">
        <v>77</v>
      </c>
      <c r="AU325" s="18" t="s">
        <v>78</v>
      </c>
      <c r="AY325" s="18" t="s">
        <v>566</v>
      </c>
      <c r="BK325" s="160">
        <f>SUM(BK326:BK330)</f>
        <v>0</v>
      </c>
    </row>
    <row r="326" s="2" customFormat="1" ht="16.32" customHeight="1">
      <c r="A326" s="41"/>
      <c r="B326" s="42"/>
      <c r="C326" s="323" t="s">
        <v>1</v>
      </c>
      <c r="D326" s="323" t="s">
        <v>194</v>
      </c>
      <c r="E326" s="324" t="s">
        <v>1</v>
      </c>
      <c r="F326" s="325" t="s">
        <v>1</v>
      </c>
      <c r="G326" s="326" t="s">
        <v>1</v>
      </c>
      <c r="H326" s="327"/>
      <c r="I326" s="328"/>
      <c r="J326" s="329">
        <f>BK326</f>
        <v>0</v>
      </c>
      <c r="K326" s="270"/>
      <c r="L326" s="44"/>
      <c r="M326" s="330" t="s">
        <v>1</v>
      </c>
      <c r="N326" s="331" t="s">
        <v>44</v>
      </c>
      <c r="O326" s="100"/>
      <c r="P326" s="100"/>
      <c r="Q326" s="100"/>
      <c r="R326" s="100"/>
      <c r="S326" s="100"/>
      <c r="T326" s="10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8" t="s">
        <v>566</v>
      </c>
      <c r="AU326" s="18" t="s">
        <v>85</v>
      </c>
      <c r="AY326" s="18" t="s">
        <v>566</v>
      </c>
      <c r="BE326" s="160">
        <f>IF(N326="základná",J326,0)</f>
        <v>0</v>
      </c>
      <c r="BF326" s="160">
        <f>IF(N326="znížená",J326,0)</f>
        <v>0</v>
      </c>
      <c r="BG326" s="160">
        <f>IF(N326="zákl. prenesená",J326,0)</f>
        <v>0</v>
      </c>
      <c r="BH326" s="160">
        <f>IF(N326="zníž. prenesená",J326,0)</f>
        <v>0</v>
      </c>
      <c r="BI326" s="160">
        <f>IF(N326="nulová",J326,0)</f>
        <v>0</v>
      </c>
      <c r="BJ326" s="18" t="s">
        <v>91</v>
      </c>
      <c r="BK326" s="160">
        <f>I326*H326</f>
        <v>0</v>
      </c>
    </row>
    <row r="327" s="2" customFormat="1" ht="16.32" customHeight="1">
      <c r="A327" s="41"/>
      <c r="B327" s="42"/>
      <c r="C327" s="323" t="s">
        <v>1</v>
      </c>
      <c r="D327" s="323" t="s">
        <v>194</v>
      </c>
      <c r="E327" s="324" t="s">
        <v>1</v>
      </c>
      <c r="F327" s="325" t="s">
        <v>1</v>
      </c>
      <c r="G327" s="326" t="s">
        <v>1</v>
      </c>
      <c r="H327" s="327"/>
      <c r="I327" s="328"/>
      <c r="J327" s="329">
        <f>BK327</f>
        <v>0</v>
      </c>
      <c r="K327" s="270"/>
      <c r="L327" s="44"/>
      <c r="M327" s="330" t="s">
        <v>1</v>
      </c>
      <c r="N327" s="331" t="s">
        <v>44</v>
      </c>
      <c r="O327" s="100"/>
      <c r="P327" s="100"/>
      <c r="Q327" s="100"/>
      <c r="R327" s="100"/>
      <c r="S327" s="100"/>
      <c r="T327" s="10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8" t="s">
        <v>566</v>
      </c>
      <c r="AU327" s="18" t="s">
        <v>85</v>
      </c>
      <c r="AY327" s="18" t="s">
        <v>566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8" t="s">
        <v>91</v>
      </c>
      <c r="BK327" s="160">
        <f>I327*H327</f>
        <v>0</v>
      </c>
    </row>
    <row r="328" s="2" customFormat="1" ht="16.32" customHeight="1">
      <c r="A328" s="41"/>
      <c r="B328" s="42"/>
      <c r="C328" s="323" t="s">
        <v>1</v>
      </c>
      <c r="D328" s="323" t="s">
        <v>194</v>
      </c>
      <c r="E328" s="324" t="s">
        <v>1</v>
      </c>
      <c r="F328" s="325" t="s">
        <v>1</v>
      </c>
      <c r="G328" s="326" t="s">
        <v>1</v>
      </c>
      <c r="H328" s="327"/>
      <c r="I328" s="328"/>
      <c r="J328" s="329">
        <f>BK328</f>
        <v>0</v>
      </c>
      <c r="K328" s="270"/>
      <c r="L328" s="44"/>
      <c r="M328" s="330" t="s">
        <v>1</v>
      </c>
      <c r="N328" s="331" t="s">
        <v>44</v>
      </c>
      <c r="O328" s="100"/>
      <c r="P328" s="100"/>
      <c r="Q328" s="100"/>
      <c r="R328" s="100"/>
      <c r="S328" s="100"/>
      <c r="T328" s="10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18" t="s">
        <v>566</v>
      </c>
      <c r="AU328" s="18" t="s">
        <v>85</v>
      </c>
      <c r="AY328" s="18" t="s">
        <v>566</v>
      </c>
      <c r="BE328" s="160">
        <f>IF(N328="základná",J328,0)</f>
        <v>0</v>
      </c>
      <c r="BF328" s="160">
        <f>IF(N328="znížená",J328,0)</f>
        <v>0</v>
      </c>
      <c r="BG328" s="160">
        <f>IF(N328="zákl. prenesená",J328,0)</f>
        <v>0</v>
      </c>
      <c r="BH328" s="160">
        <f>IF(N328="zníž. prenesená",J328,0)</f>
        <v>0</v>
      </c>
      <c r="BI328" s="160">
        <f>IF(N328="nulová",J328,0)</f>
        <v>0</v>
      </c>
      <c r="BJ328" s="18" t="s">
        <v>91</v>
      </c>
      <c r="BK328" s="160">
        <f>I328*H328</f>
        <v>0</v>
      </c>
    </row>
    <row r="329" s="2" customFormat="1" ht="16.32" customHeight="1">
      <c r="A329" s="41"/>
      <c r="B329" s="42"/>
      <c r="C329" s="323" t="s">
        <v>1</v>
      </c>
      <c r="D329" s="323" t="s">
        <v>194</v>
      </c>
      <c r="E329" s="324" t="s">
        <v>1</v>
      </c>
      <c r="F329" s="325" t="s">
        <v>1</v>
      </c>
      <c r="G329" s="326" t="s">
        <v>1</v>
      </c>
      <c r="H329" s="327"/>
      <c r="I329" s="328"/>
      <c r="J329" s="329">
        <f>BK329</f>
        <v>0</v>
      </c>
      <c r="K329" s="270"/>
      <c r="L329" s="44"/>
      <c r="M329" s="330" t="s">
        <v>1</v>
      </c>
      <c r="N329" s="331" t="s">
        <v>44</v>
      </c>
      <c r="O329" s="100"/>
      <c r="P329" s="100"/>
      <c r="Q329" s="100"/>
      <c r="R329" s="100"/>
      <c r="S329" s="100"/>
      <c r="T329" s="10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18" t="s">
        <v>566</v>
      </c>
      <c r="AU329" s="18" t="s">
        <v>85</v>
      </c>
      <c r="AY329" s="18" t="s">
        <v>566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8" t="s">
        <v>91</v>
      </c>
      <c r="BK329" s="160">
        <f>I329*H329</f>
        <v>0</v>
      </c>
    </row>
    <row r="330" s="2" customFormat="1" ht="16.32" customHeight="1">
      <c r="A330" s="41"/>
      <c r="B330" s="42"/>
      <c r="C330" s="323" t="s">
        <v>1</v>
      </c>
      <c r="D330" s="323" t="s">
        <v>194</v>
      </c>
      <c r="E330" s="324" t="s">
        <v>1</v>
      </c>
      <c r="F330" s="325" t="s">
        <v>1</v>
      </c>
      <c r="G330" s="326" t="s">
        <v>1</v>
      </c>
      <c r="H330" s="327"/>
      <c r="I330" s="328"/>
      <c r="J330" s="329">
        <f>BK330</f>
        <v>0</v>
      </c>
      <c r="K330" s="270"/>
      <c r="L330" s="44"/>
      <c r="M330" s="330" t="s">
        <v>1</v>
      </c>
      <c r="N330" s="331" t="s">
        <v>44</v>
      </c>
      <c r="O330" s="332"/>
      <c r="P330" s="332"/>
      <c r="Q330" s="332"/>
      <c r="R330" s="332"/>
      <c r="S330" s="332"/>
      <c r="T330" s="333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18" t="s">
        <v>566</v>
      </c>
      <c r="AU330" s="18" t="s">
        <v>85</v>
      </c>
      <c r="AY330" s="18" t="s">
        <v>566</v>
      </c>
      <c r="BE330" s="160">
        <f>IF(N330="základná",J330,0)</f>
        <v>0</v>
      </c>
      <c r="BF330" s="160">
        <f>IF(N330="znížená",J330,0)</f>
        <v>0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8" t="s">
        <v>91</v>
      </c>
      <c r="BK330" s="160">
        <f>I330*H330</f>
        <v>0</v>
      </c>
    </row>
    <row r="331" s="2" customFormat="1" ht="6.96" customHeight="1">
      <c r="A331" s="41"/>
      <c r="B331" s="75"/>
      <c r="C331" s="76"/>
      <c r="D331" s="76"/>
      <c r="E331" s="76"/>
      <c r="F331" s="76"/>
      <c r="G331" s="76"/>
      <c r="H331" s="76"/>
      <c r="I331" s="76"/>
      <c r="J331" s="76"/>
      <c r="K331" s="76"/>
      <c r="L331" s="44"/>
      <c r="M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</row>
  </sheetData>
  <sheetProtection sheet="1" autoFilter="0" formatColumns="0" formatRows="0" objects="1" scenarios="1" spinCount="100000" saltValue="jTd1QxmcIhYhSyS9zdziwRkQpvhwwu9uFnSRvIx5UCg3mnUvZsqzfqs9Jm2lyb7ZQMsSXLXErl/bpjacF0C+hw==" hashValue="pOXD9PjJ08dl4vvtM7nXhMn7Kl2eJna8cXk2suO0NDTQq1k2tcBCpEW4qU9Y+jW4wc+W44WvZXZh3QCTn1cZHg==" algorithmName="SHA-512" password="C549"/>
  <autoFilter ref="C148:K330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1:F121"/>
    <mergeCell ref="D122:F122"/>
    <mergeCell ref="D123:F123"/>
    <mergeCell ref="D124:F124"/>
    <mergeCell ref="D125:F125"/>
    <mergeCell ref="E137:H137"/>
    <mergeCell ref="E139:H139"/>
    <mergeCell ref="E141:H141"/>
    <mergeCell ref="L2:V2"/>
  </mergeCells>
  <dataValidations count="2">
    <dataValidation type="list" allowBlank="1" showInputMessage="1" showErrorMessage="1" error="Povolené sú hodnoty K, M." sqref="D326:D331">
      <formula1>"K, M"</formula1>
    </dataValidation>
    <dataValidation type="list" allowBlank="1" showInputMessage="1" showErrorMessage="1" error="Povolené sú hodnoty základná, znížená, nulová." sqref="N326:N33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  <c r="AZ2" s="167" t="s">
        <v>117</v>
      </c>
      <c r="BA2" s="167" t="s">
        <v>1</v>
      </c>
      <c r="BB2" s="167" t="s">
        <v>1</v>
      </c>
      <c r="BC2" s="167" t="s">
        <v>1670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127</v>
      </c>
      <c r="BA3" s="167" t="s">
        <v>1</v>
      </c>
      <c r="BB3" s="167" t="s">
        <v>1</v>
      </c>
      <c r="BC3" s="167" t="s">
        <v>1671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143</v>
      </c>
      <c r="BA4" s="167" t="s">
        <v>120</v>
      </c>
      <c r="BB4" s="167" t="s">
        <v>1</v>
      </c>
      <c r="BC4" s="167" t="s">
        <v>91</v>
      </c>
      <c r="BD4" s="167" t="s">
        <v>91</v>
      </c>
    </row>
    <row r="5" s="1" customFormat="1" ht="6.96" customHeight="1">
      <c r="B5" s="21"/>
      <c r="L5" s="21"/>
      <c r="AZ5" s="167" t="s">
        <v>126</v>
      </c>
      <c r="BA5" s="167" t="s">
        <v>1</v>
      </c>
      <c r="BB5" s="167" t="s">
        <v>1</v>
      </c>
      <c r="BC5" s="167" t="s">
        <v>1672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129</v>
      </c>
      <c r="BA6" s="167" t="s">
        <v>1</v>
      </c>
      <c r="BB6" s="167" t="s">
        <v>1</v>
      </c>
      <c r="BC6" s="167" t="s">
        <v>1673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132</v>
      </c>
      <c r="BA7" s="167" t="s">
        <v>133</v>
      </c>
      <c r="BB7" s="167" t="s">
        <v>1</v>
      </c>
      <c r="BC7" s="167" t="s">
        <v>1674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119</v>
      </c>
      <c r="BA8" s="167" t="s">
        <v>120</v>
      </c>
      <c r="BB8" s="167" t="s">
        <v>1</v>
      </c>
      <c r="BC8" s="167" t="s">
        <v>121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4" t="s">
        <v>1675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J117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ROUND((ROUND((SUM(BE117:BE124) + SUM(BE146:BE276)),  2) + SUM(BE278:BE282)), 2)</f>
        <v>0</v>
      </c>
      <c r="G37" s="189"/>
      <c r="H37" s="189"/>
      <c r="I37" s="190">
        <v>0.23000000000000001</v>
      </c>
      <c r="J37" s="188">
        <f>ROUND((ROUND(((SUM(BE117:BE124) + SUM(BE146:BE276))*I37),  2) + (SUM(BE278:BE282)*I37)),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ROUND((ROUND((SUM(BF117:BF124) + SUM(BF146:BF276)),  2) + SUM(BF278:BF282)), 2)</f>
        <v>0</v>
      </c>
      <c r="G38" s="189"/>
      <c r="H38" s="189"/>
      <c r="I38" s="190">
        <v>0.23000000000000001</v>
      </c>
      <c r="J38" s="188">
        <f>ROUND((ROUND(((SUM(BF117:BF124) + SUM(BF146:BF276))*I38),  2) + (SUM(BF278:BF282)*I38)),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ROUND((ROUND((SUM(BG117:BG124) + SUM(BG146:BG276)),  2) + SUM(BG278:BG282)),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ROUND((ROUND((SUM(BH117:BH124) + SUM(BH146:BH276)),  2) + SUM(BH278:BH282)),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ROUND((ROUND((SUM(BI117:BI124) + SUM(BI146:BI276)),  2) + SUM(BI278:BI282)),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05_207 - Kancelária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J146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J147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J148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152</v>
      </c>
      <c r="E101" s="223"/>
      <c r="F101" s="223"/>
      <c r="G101" s="223"/>
      <c r="H101" s="223"/>
      <c r="I101" s="223"/>
      <c r="J101" s="224">
        <f>J163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153</v>
      </c>
      <c r="E102" s="223"/>
      <c r="F102" s="223"/>
      <c r="G102" s="223"/>
      <c r="H102" s="223"/>
      <c r="I102" s="223"/>
      <c r="J102" s="224">
        <f>J178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154</v>
      </c>
      <c r="E103" s="218"/>
      <c r="F103" s="218"/>
      <c r="G103" s="218"/>
      <c r="H103" s="218"/>
      <c r="I103" s="218"/>
      <c r="J103" s="219">
        <f>J180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2"/>
      <c r="D104" s="222" t="s">
        <v>155</v>
      </c>
      <c r="E104" s="223"/>
      <c r="F104" s="223"/>
      <c r="G104" s="223"/>
      <c r="H104" s="223"/>
      <c r="I104" s="223"/>
      <c r="J104" s="224">
        <f>J181</f>
        <v>0</v>
      </c>
      <c r="K104" s="142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2"/>
      <c r="D105" s="222" t="s">
        <v>156</v>
      </c>
      <c r="E105" s="223"/>
      <c r="F105" s="223"/>
      <c r="G105" s="223"/>
      <c r="H105" s="223"/>
      <c r="I105" s="223"/>
      <c r="J105" s="224">
        <f>J191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157</v>
      </c>
      <c r="E106" s="223"/>
      <c r="F106" s="223"/>
      <c r="G106" s="223"/>
      <c r="H106" s="223"/>
      <c r="I106" s="223"/>
      <c r="J106" s="224">
        <f>J196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159</v>
      </c>
      <c r="E107" s="223"/>
      <c r="F107" s="223"/>
      <c r="G107" s="223"/>
      <c r="H107" s="223"/>
      <c r="I107" s="223"/>
      <c r="J107" s="224">
        <f>J201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161</v>
      </c>
      <c r="E108" s="223"/>
      <c r="F108" s="223"/>
      <c r="G108" s="223"/>
      <c r="H108" s="223"/>
      <c r="I108" s="223"/>
      <c r="J108" s="224">
        <f>J226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15"/>
      <c r="C109" s="216"/>
      <c r="D109" s="217" t="s">
        <v>162</v>
      </c>
      <c r="E109" s="218"/>
      <c r="F109" s="218"/>
      <c r="G109" s="218"/>
      <c r="H109" s="218"/>
      <c r="I109" s="218"/>
      <c r="J109" s="219">
        <f>J246</f>
        <v>0</v>
      </c>
      <c r="K109" s="216"/>
      <c r="L109" s="22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21"/>
      <c r="C110" s="142"/>
      <c r="D110" s="222" t="s">
        <v>163</v>
      </c>
      <c r="E110" s="223"/>
      <c r="F110" s="223"/>
      <c r="G110" s="223"/>
      <c r="H110" s="223"/>
      <c r="I110" s="223"/>
      <c r="J110" s="224">
        <f>J247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15"/>
      <c r="C111" s="216"/>
      <c r="D111" s="217" t="s">
        <v>164</v>
      </c>
      <c r="E111" s="218"/>
      <c r="F111" s="218"/>
      <c r="G111" s="218"/>
      <c r="H111" s="218"/>
      <c r="I111" s="218"/>
      <c r="J111" s="219">
        <f>J265</f>
        <v>0</v>
      </c>
      <c r="K111" s="216"/>
      <c r="L111" s="22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215"/>
      <c r="C112" s="216"/>
      <c r="D112" s="217" t="s">
        <v>165</v>
      </c>
      <c r="E112" s="218"/>
      <c r="F112" s="218"/>
      <c r="G112" s="218"/>
      <c r="H112" s="218"/>
      <c r="I112" s="218"/>
      <c r="J112" s="219">
        <f>J267</f>
        <v>0</v>
      </c>
      <c r="K112" s="216"/>
      <c r="L112" s="22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215"/>
      <c r="C113" s="216"/>
      <c r="D113" s="217" t="s">
        <v>166</v>
      </c>
      <c r="E113" s="218"/>
      <c r="F113" s="218"/>
      <c r="G113" s="218"/>
      <c r="H113" s="218"/>
      <c r="I113" s="218"/>
      <c r="J113" s="219">
        <f>J273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1.84" customHeight="1">
      <c r="A114" s="9"/>
      <c r="B114" s="215"/>
      <c r="C114" s="216"/>
      <c r="D114" s="226" t="s">
        <v>167</v>
      </c>
      <c r="E114" s="216"/>
      <c r="F114" s="216"/>
      <c r="G114" s="216"/>
      <c r="H114" s="216"/>
      <c r="I114" s="216"/>
      <c r="J114" s="227">
        <f>J277</f>
        <v>0</v>
      </c>
      <c r="K114" s="216"/>
      <c r="L114" s="22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72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9.28" customHeight="1">
      <c r="A117" s="41"/>
      <c r="B117" s="42"/>
      <c r="C117" s="214" t="s">
        <v>168</v>
      </c>
      <c r="D117" s="43"/>
      <c r="E117" s="43"/>
      <c r="F117" s="43"/>
      <c r="G117" s="43"/>
      <c r="H117" s="43"/>
      <c r="I117" s="43"/>
      <c r="J117" s="228">
        <f>ROUND(J118 + J119 + J120 + J121 + J122 + J123,2)</f>
        <v>0</v>
      </c>
      <c r="K117" s="43"/>
      <c r="L117" s="72"/>
      <c r="N117" s="229" t="s">
        <v>42</v>
      </c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8" customHeight="1">
      <c r="A118" s="41"/>
      <c r="B118" s="42"/>
      <c r="C118" s="43"/>
      <c r="D118" s="161" t="s">
        <v>169</v>
      </c>
      <c r="E118" s="156"/>
      <c r="F118" s="156"/>
      <c r="G118" s="43"/>
      <c r="H118" s="43"/>
      <c r="I118" s="43"/>
      <c r="J118" s="157">
        <v>0</v>
      </c>
      <c r="K118" s="43"/>
      <c r="L118" s="230"/>
      <c r="M118" s="231"/>
      <c r="N118" s="232" t="s">
        <v>44</v>
      </c>
      <c r="O118" s="231"/>
      <c r="P118" s="231"/>
      <c r="Q118" s="231"/>
      <c r="R118" s="231"/>
      <c r="S118" s="233"/>
      <c r="T118" s="233"/>
      <c r="U118" s="233"/>
      <c r="V118" s="233"/>
      <c r="W118" s="233"/>
      <c r="X118" s="233"/>
      <c r="Y118" s="233"/>
      <c r="Z118" s="233"/>
      <c r="AA118" s="233"/>
      <c r="AB118" s="233"/>
      <c r="AC118" s="233"/>
      <c r="AD118" s="233"/>
      <c r="AE118" s="233"/>
      <c r="AF118" s="231"/>
      <c r="AG118" s="231"/>
      <c r="AH118" s="231"/>
      <c r="AI118" s="231"/>
      <c r="AJ118" s="231"/>
      <c r="AK118" s="231"/>
      <c r="AL118" s="231"/>
      <c r="AM118" s="231"/>
      <c r="AN118" s="231"/>
      <c r="AO118" s="231"/>
      <c r="AP118" s="231"/>
      <c r="AQ118" s="231"/>
      <c r="AR118" s="231"/>
      <c r="AS118" s="231"/>
      <c r="AT118" s="231"/>
      <c r="AU118" s="231"/>
      <c r="AV118" s="231"/>
      <c r="AW118" s="231"/>
      <c r="AX118" s="231"/>
      <c r="AY118" s="234" t="s">
        <v>170</v>
      </c>
      <c r="AZ118" s="231"/>
      <c r="BA118" s="231"/>
      <c r="BB118" s="231"/>
      <c r="BC118" s="231"/>
      <c r="BD118" s="231"/>
      <c r="BE118" s="235">
        <f>IF(N118="základná",J118,0)</f>
        <v>0</v>
      </c>
      <c r="BF118" s="235">
        <f>IF(N118="znížená",J118,0)</f>
        <v>0</v>
      </c>
      <c r="BG118" s="235">
        <f>IF(N118="zákl. prenesená",J118,0)</f>
        <v>0</v>
      </c>
      <c r="BH118" s="235">
        <f>IF(N118="zníž. prenesená",J118,0)</f>
        <v>0</v>
      </c>
      <c r="BI118" s="235">
        <f>IF(N118="nulová",J118,0)</f>
        <v>0</v>
      </c>
      <c r="BJ118" s="234" t="s">
        <v>91</v>
      </c>
      <c r="BK118" s="231"/>
      <c r="BL118" s="231"/>
      <c r="BM118" s="231"/>
    </row>
    <row r="119" s="2" customFormat="1" ht="18" customHeight="1">
      <c r="A119" s="41"/>
      <c r="B119" s="42"/>
      <c r="C119" s="43"/>
      <c r="D119" s="161" t="s">
        <v>171</v>
      </c>
      <c r="E119" s="156"/>
      <c r="F119" s="156"/>
      <c r="G119" s="43"/>
      <c r="H119" s="43"/>
      <c r="I119" s="43"/>
      <c r="J119" s="157">
        <v>0</v>
      </c>
      <c r="K119" s="43"/>
      <c r="L119" s="230"/>
      <c r="M119" s="231"/>
      <c r="N119" s="232" t="s">
        <v>44</v>
      </c>
      <c r="O119" s="231"/>
      <c r="P119" s="231"/>
      <c r="Q119" s="231"/>
      <c r="R119" s="231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3"/>
      <c r="AC119" s="233"/>
      <c r="AD119" s="233"/>
      <c r="AE119" s="233"/>
      <c r="AF119" s="231"/>
      <c r="AG119" s="231"/>
      <c r="AH119" s="231"/>
      <c r="AI119" s="231"/>
      <c r="AJ119" s="231"/>
      <c r="AK119" s="231"/>
      <c r="AL119" s="231"/>
      <c r="AM119" s="231"/>
      <c r="AN119" s="231"/>
      <c r="AO119" s="231"/>
      <c r="AP119" s="231"/>
      <c r="AQ119" s="231"/>
      <c r="AR119" s="231"/>
      <c r="AS119" s="231"/>
      <c r="AT119" s="231"/>
      <c r="AU119" s="231"/>
      <c r="AV119" s="231"/>
      <c r="AW119" s="231"/>
      <c r="AX119" s="231"/>
      <c r="AY119" s="234" t="s">
        <v>170</v>
      </c>
      <c r="AZ119" s="231"/>
      <c r="BA119" s="231"/>
      <c r="BB119" s="231"/>
      <c r="BC119" s="231"/>
      <c r="BD119" s="231"/>
      <c r="BE119" s="235">
        <f>IF(N119="základná",J119,0)</f>
        <v>0</v>
      </c>
      <c r="BF119" s="235">
        <f>IF(N119="znížená",J119,0)</f>
        <v>0</v>
      </c>
      <c r="BG119" s="235">
        <f>IF(N119="zákl. prenesená",J119,0)</f>
        <v>0</v>
      </c>
      <c r="BH119" s="235">
        <f>IF(N119="zníž. prenesená",J119,0)</f>
        <v>0</v>
      </c>
      <c r="BI119" s="235">
        <f>IF(N119="nulová",J119,0)</f>
        <v>0</v>
      </c>
      <c r="BJ119" s="234" t="s">
        <v>91</v>
      </c>
      <c r="BK119" s="231"/>
      <c r="BL119" s="231"/>
      <c r="BM119" s="231"/>
    </row>
    <row r="120" s="2" customFormat="1" ht="18" customHeight="1">
      <c r="A120" s="41"/>
      <c r="B120" s="42"/>
      <c r="C120" s="43"/>
      <c r="D120" s="161" t="s">
        <v>172</v>
      </c>
      <c r="E120" s="156"/>
      <c r="F120" s="156"/>
      <c r="G120" s="43"/>
      <c r="H120" s="43"/>
      <c r="I120" s="43"/>
      <c r="J120" s="157">
        <v>0</v>
      </c>
      <c r="K120" s="43"/>
      <c r="L120" s="230"/>
      <c r="M120" s="231"/>
      <c r="N120" s="232" t="s">
        <v>44</v>
      </c>
      <c r="O120" s="231"/>
      <c r="P120" s="231"/>
      <c r="Q120" s="231"/>
      <c r="R120" s="231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1"/>
      <c r="AG120" s="231"/>
      <c r="AH120" s="231"/>
      <c r="AI120" s="231"/>
      <c r="AJ120" s="231"/>
      <c r="AK120" s="231"/>
      <c r="AL120" s="231"/>
      <c r="AM120" s="231"/>
      <c r="AN120" s="231"/>
      <c r="AO120" s="231"/>
      <c r="AP120" s="231"/>
      <c r="AQ120" s="231"/>
      <c r="AR120" s="231"/>
      <c r="AS120" s="231"/>
      <c r="AT120" s="231"/>
      <c r="AU120" s="231"/>
      <c r="AV120" s="231"/>
      <c r="AW120" s="231"/>
      <c r="AX120" s="231"/>
      <c r="AY120" s="234" t="s">
        <v>170</v>
      </c>
      <c r="AZ120" s="231"/>
      <c r="BA120" s="231"/>
      <c r="BB120" s="231"/>
      <c r="BC120" s="231"/>
      <c r="BD120" s="231"/>
      <c r="BE120" s="235">
        <f>IF(N120="základná",J120,0)</f>
        <v>0</v>
      </c>
      <c r="BF120" s="235">
        <f>IF(N120="znížená",J120,0)</f>
        <v>0</v>
      </c>
      <c r="BG120" s="235">
        <f>IF(N120="zákl. prenesená",J120,0)</f>
        <v>0</v>
      </c>
      <c r="BH120" s="235">
        <f>IF(N120="zníž. prenesená",J120,0)</f>
        <v>0</v>
      </c>
      <c r="BI120" s="235">
        <f>IF(N120="nulová",J120,0)</f>
        <v>0</v>
      </c>
      <c r="BJ120" s="234" t="s">
        <v>91</v>
      </c>
      <c r="BK120" s="231"/>
      <c r="BL120" s="231"/>
      <c r="BM120" s="231"/>
    </row>
    <row r="121" s="2" customFormat="1" ht="18" customHeight="1">
      <c r="A121" s="41"/>
      <c r="B121" s="42"/>
      <c r="C121" s="43"/>
      <c r="D121" s="161" t="s">
        <v>173</v>
      </c>
      <c r="E121" s="156"/>
      <c r="F121" s="156"/>
      <c r="G121" s="43"/>
      <c r="H121" s="43"/>
      <c r="I121" s="43"/>
      <c r="J121" s="157">
        <v>0</v>
      </c>
      <c r="K121" s="43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170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91</v>
      </c>
      <c r="BK121" s="231"/>
      <c r="BL121" s="231"/>
      <c r="BM121" s="231"/>
    </row>
    <row r="122" s="2" customFormat="1" ht="18" customHeight="1">
      <c r="A122" s="41"/>
      <c r="B122" s="42"/>
      <c r="C122" s="43"/>
      <c r="D122" s="161" t="s">
        <v>174</v>
      </c>
      <c r="E122" s="156"/>
      <c r="F122" s="156"/>
      <c r="G122" s="43"/>
      <c r="H122" s="43"/>
      <c r="I122" s="43"/>
      <c r="J122" s="157">
        <v>0</v>
      </c>
      <c r="K122" s="43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170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91</v>
      </c>
      <c r="BK122" s="231"/>
      <c r="BL122" s="231"/>
      <c r="BM122" s="231"/>
    </row>
    <row r="123" s="2" customFormat="1" ht="18" customHeight="1">
      <c r="A123" s="41"/>
      <c r="B123" s="42"/>
      <c r="C123" s="43"/>
      <c r="D123" s="156" t="s">
        <v>175</v>
      </c>
      <c r="E123" s="43"/>
      <c r="F123" s="43"/>
      <c r="G123" s="43"/>
      <c r="H123" s="43"/>
      <c r="I123" s="43"/>
      <c r="J123" s="157">
        <f>ROUND(J32*T123,2)</f>
        <v>0</v>
      </c>
      <c r="K123" s="43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176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91</v>
      </c>
      <c r="BK123" s="231"/>
      <c r="BL123" s="231"/>
      <c r="BM123" s="231"/>
    </row>
    <row r="124" s="2" customFormat="1">
      <c r="A124" s="41"/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9.28" customHeight="1">
      <c r="A125" s="41"/>
      <c r="B125" s="42"/>
      <c r="C125" s="164" t="s">
        <v>116</v>
      </c>
      <c r="D125" s="165"/>
      <c r="E125" s="165"/>
      <c r="F125" s="165"/>
      <c r="G125" s="165"/>
      <c r="H125" s="165"/>
      <c r="I125" s="165"/>
      <c r="J125" s="166">
        <f>ROUND(J98+J117,2)</f>
        <v>0</v>
      </c>
      <c r="K125" s="165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30" s="2" customFormat="1" ht="6.96" customHeight="1">
      <c r="A130" s="41"/>
      <c r="B130" s="77"/>
      <c r="C130" s="78"/>
      <c r="D130" s="78"/>
      <c r="E130" s="78"/>
      <c r="F130" s="78"/>
      <c r="G130" s="78"/>
      <c r="H130" s="78"/>
      <c r="I130" s="78"/>
      <c r="J130" s="78"/>
      <c r="K130" s="78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24.96" customHeight="1">
      <c r="A131" s="41"/>
      <c r="B131" s="42"/>
      <c r="C131" s="24" t="s">
        <v>177</v>
      </c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6.96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2" customHeight="1">
      <c r="A133" s="41"/>
      <c r="B133" s="42"/>
      <c r="C133" s="33" t="s">
        <v>15</v>
      </c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6.5" customHeight="1">
      <c r="A134" s="41"/>
      <c r="B134" s="42"/>
      <c r="C134" s="43"/>
      <c r="D134" s="43"/>
      <c r="E134" s="211" t="str">
        <f>E7</f>
        <v>Depo Jurajov Dvor</v>
      </c>
      <c r="F134" s="33"/>
      <c r="G134" s="33"/>
      <c r="H134" s="3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1" customFormat="1" ht="12" customHeight="1">
      <c r="B135" s="22"/>
      <c r="C135" s="33" t="s">
        <v>131</v>
      </c>
      <c r="D135" s="23"/>
      <c r="E135" s="23"/>
      <c r="F135" s="23"/>
      <c r="G135" s="23"/>
      <c r="H135" s="23"/>
      <c r="I135" s="23"/>
      <c r="J135" s="23"/>
      <c r="K135" s="23"/>
      <c r="L135" s="21"/>
    </row>
    <row r="136" s="2" customFormat="1" ht="16.5" customHeight="1">
      <c r="A136" s="41"/>
      <c r="B136" s="42"/>
      <c r="C136" s="43"/>
      <c r="D136" s="43"/>
      <c r="E136" s="211" t="s">
        <v>135</v>
      </c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2" customHeight="1">
      <c r="A137" s="41"/>
      <c r="B137" s="42"/>
      <c r="C137" s="33" t="s">
        <v>139</v>
      </c>
      <c r="D137" s="43"/>
      <c r="E137" s="43"/>
      <c r="F137" s="43"/>
      <c r="G137" s="43"/>
      <c r="H137" s="4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6.5" customHeight="1">
      <c r="A138" s="41"/>
      <c r="B138" s="42"/>
      <c r="C138" s="43"/>
      <c r="D138" s="43"/>
      <c r="E138" s="85" t="str">
        <f>E11</f>
        <v>05_207 - Kancelária</v>
      </c>
      <c r="F138" s="43"/>
      <c r="G138" s="43"/>
      <c r="H138" s="43"/>
      <c r="I138" s="43"/>
      <c r="J138" s="43"/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6.96" customHeight="1">
      <c r="A139" s="41"/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2" customHeight="1">
      <c r="A140" s="41"/>
      <c r="B140" s="42"/>
      <c r="C140" s="33" t="s">
        <v>19</v>
      </c>
      <c r="D140" s="43"/>
      <c r="E140" s="43"/>
      <c r="F140" s="28" t="str">
        <f>F14</f>
        <v>Bratislava</v>
      </c>
      <c r="G140" s="43"/>
      <c r="H140" s="43"/>
      <c r="I140" s="33" t="s">
        <v>21</v>
      </c>
      <c r="J140" s="88" t="str">
        <f>IF(J14="","",J14)</f>
        <v>13. 2. 2025</v>
      </c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5.15" customHeight="1">
      <c r="A142" s="41"/>
      <c r="B142" s="42"/>
      <c r="C142" s="33" t="s">
        <v>23</v>
      </c>
      <c r="D142" s="43"/>
      <c r="E142" s="43"/>
      <c r="F142" s="28" t="str">
        <f>E17</f>
        <v>Dopravný podnik Bratislava, akciová spoločnosť</v>
      </c>
      <c r="G142" s="43"/>
      <c r="H142" s="43"/>
      <c r="I142" s="33" t="s">
        <v>31</v>
      </c>
      <c r="J142" s="37" t="str">
        <f>E23</f>
        <v xml:space="preserve"> </v>
      </c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5.15" customHeight="1">
      <c r="A143" s="41"/>
      <c r="B143" s="42"/>
      <c r="C143" s="33" t="s">
        <v>29</v>
      </c>
      <c r="D143" s="43"/>
      <c r="E143" s="43"/>
      <c r="F143" s="28" t="str">
        <f>IF(E20="","",E20)</f>
        <v>Vyplň údaj</v>
      </c>
      <c r="G143" s="43"/>
      <c r="H143" s="43"/>
      <c r="I143" s="33" t="s">
        <v>34</v>
      </c>
      <c r="J143" s="37" t="str">
        <f>E26</f>
        <v xml:space="preserve"> </v>
      </c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0.32" customHeight="1">
      <c r="A144" s="41"/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11" customFormat="1" ht="29.28" customHeight="1">
      <c r="A145" s="236"/>
      <c r="B145" s="237"/>
      <c r="C145" s="238" t="s">
        <v>178</v>
      </c>
      <c r="D145" s="239" t="s">
        <v>63</v>
      </c>
      <c r="E145" s="239" t="s">
        <v>59</v>
      </c>
      <c r="F145" s="239" t="s">
        <v>60</v>
      </c>
      <c r="G145" s="239" t="s">
        <v>179</v>
      </c>
      <c r="H145" s="239" t="s">
        <v>180</v>
      </c>
      <c r="I145" s="239" t="s">
        <v>181</v>
      </c>
      <c r="J145" s="240" t="s">
        <v>147</v>
      </c>
      <c r="K145" s="241" t="s">
        <v>182</v>
      </c>
      <c r="L145" s="242"/>
      <c r="M145" s="109" t="s">
        <v>1</v>
      </c>
      <c r="N145" s="110" t="s">
        <v>42</v>
      </c>
      <c r="O145" s="110" t="s">
        <v>183</v>
      </c>
      <c r="P145" s="110" t="s">
        <v>184</v>
      </c>
      <c r="Q145" s="110" t="s">
        <v>185</v>
      </c>
      <c r="R145" s="110" t="s">
        <v>186</v>
      </c>
      <c r="S145" s="110" t="s">
        <v>187</v>
      </c>
      <c r="T145" s="111" t="s">
        <v>188</v>
      </c>
      <c r="U145" s="236"/>
      <c r="V145" s="236"/>
      <c r="W145" s="236"/>
      <c r="X145" s="236"/>
      <c r="Y145" s="236"/>
      <c r="Z145" s="236"/>
      <c r="AA145" s="236"/>
      <c r="AB145" s="236"/>
      <c r="AC145" s="236"/>
      <c r="AD145" s="236"/>
      <c r="AE145" s="236"/>
    </row>
    <row r="146" s="2" customFormat="1" ht="22.8" customHeight="1">
      <c r="A146" s="41"/>
      <c r="B146" s="42"/>
      <c r="C146" s="116" t="s">
        <v>144</v>
      </c>
      <c r="D146" s="43"/>
      <c r="E146" s="43"/>
      <c r="F146" s="43"/>
      <c r="G146" s="43"/>
      <c r="H146" s="43"/>
      <c r="I146" s="43"/>
      <c r="J146" s="243">
        <f>BK146</f>
        <v>0</v>
      </c>
      <c r="K146" s="43"/>
      <c r="L146" s="44"/>
      <c r="M146" s="112"/>
      <c r="N146" s="244"/>
      <c r="O146" s="113"/>
      <c r="P146" s="245">
        <f>P147+P180+P246+P265+P267+P273+P277</f>
        <v>0</v>
      </c>
      <c r="Q146" s="113"/>
      <c r="R146" s="245">
        <f>R147+R180+R246+R265+R267+R273+R277</f>
        <v>0.87806594073999999</v>
      </c>
      <c r="S146" s="113"/>
      <c r="T146" s="246">
        <f>T147+T180+T246+T265+T267+T273+T277</f>
        <v>0.059736700000000004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8" t="s">
        <v>77</v>
      </c>
      <c r="AU146" s="18" t="s">
        <v>149</v>
      </c>
      <c r="BK146" s="247">
        <f>BK147+BK180+BK246+BK265+BK267+BK273+BK277</f>
        <v>0</v>
      </c>
    </row>
    <row r="147" s="12" customFormat="1" ht="25.92" customHeight="1">
      <c r="A147" s="12"/>
      <c r="B147" s="248"/>
      <c r="C147" s="249"/>
      <c r="D147" s="250" t="s">
        <v>77</v>
      </c>
      <c r="E147" s="251" t="s">
        <v>189</v>
      </c>
      <c r="F147" s="251" t="s">
        <v>190</v>
      </c>
      <c r="G147" s="249"/>
      <c r="H147" s="249"/>
      <c r="I147" s="252"/>
      <c r="J147" s="227">
        <f>BK147</f>
        <v>0</v>
      </c>
      <c r="K147" s="249"/>
      <c r="L147" s="253"/>
      <c r="M147" s="254"/>
      <c r="N147" s="255"/>
      <c r="O147" s="255"/>
      <c r="P147" s="256">
        <f>P148+P163+P178</f>
        <v>0</v>
      </c>
      <c r="Q147" s="255"/>
      <c r="R147" s="256">
        <f>R148+R163+R178</f>
        <v>0.50698871849999994</v>
      </c>
      <c r="S147" s="255"/>
      <c r="T147" s="257">
        <f>T148+T163+T178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8" t="s">
        <v>85</v>
      </c>
      <c r="AT147" s="259" t="s">
        <v>77</v>
      </c>
      <c r="AU147" s="259" t="s">
        <v>78</v>
      </c>
      <c r="AY147" s="258" t="s">
        <v>191</v>
      </c>
      <c r="BK147" s="260">
        <f>BK148+BK163+BK178</f>
        <v>0</v>
      </c>
    </row>
    <row r="148" s="12" customFormat="1" ht="22.8" customHeight="1">
      <c r="A148" s="12"/>
      <c r="B148" s="248"/>
      <c r="C148" s="249"/>
      <c r="D148" s="250" t="s">
        <v>77</v>
      </c>
      <c r="E148" s="261" t="s">
        <v>192</v>
      </c>
      <c r="F148" s="261" t="s">
        <v>193</v>
      </c>
      <c r="G148" s="249"/>
      <c r="H148" s="249"/>
      <c r="I148" s="252"/>
      <c r="J148" s="262">
        <f>BK148</f>
        <v>0</v>
      </c>
      <c r="K148" s="249"/>
      <c r="L148" s="253"/>
      <c r="M148" s="254"/>
      <c r="N148" s="255"/>
      <c r="O148" s="255"/>
      <c r="P148" s="256">
        <f>SUM(P149:P162)</f>
        <v>0</v>
      </c>
      <c r="Q148" s="255"/>
      <c r="R148" s="256">
        <f>SUM(R149:R162)</f>
        <v>0.41960819999999999</v>
      </c>
      <c r="S148" s="255"/>
      <c r="T148" s="257">
        <f>SUM(T149:T162)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85</v>
      </c>
      <c r="AT148" s="259" t="s">
        <v>77</v>
      </c>
      <c r="AU148" s="259" t="s">
        <v>85</v>
      </c>
      <c r="AY148" s="258" t="s">
        <v>191</v>
      </c>
      <c r="BK148" s="260">
        <f>SUM(BK149:BK162)</f>
        <v>0</v>
      </c>
    </row>
    <row r="149" s="2" customFormat="1" ht="24.15" customHeight="1">
      <c r="A149" s="41"/>
      <c r="B149" s="42"/>
      <c r="C149" s="263" t="s">
        <v>85</v>
      </c>
      <c r="D149" s="263" t="s">
        <v>194</v>
      </c>
      <c r="E149" s="264" t="s">
        <v>195</v>
      </c>
      <c r="F149" s="265" t="s">
        <v>196</v>
      </c>
      <c r="G149" s="266" t="s">
        <v>197</v>
      </c>
      <c r="H149" s="267">
        <v>16.245000000000001</v>
      </c>
      <c r="I149" s="268"/>
      <c r="J149" s="269">
        <f>ROUND(I149*H149,2)</f>
        <v>0</v>
      </c>
      <c r="K149" s="270"/>
      <c r="L149" s="44"/>
      <c r="M149" s="271" t="s">
        <v>1</v>
      </c>
      <c r="N149" s="272" t="s">
        <v>44</v>
      </c>
      <c r="O149" s="100"/>
      <c r="P149" s="273">
        <f>O149*H149</f>
        <v>0</v>
      </c>
      <c r="Q149" s="273">
        <v>0.00020000000000000001</v>
      </c>
      <c r="R149" s="273">
        <f>Q149*H149</f>
        <v>0.0032490000000000002</v>
      </c>
      <c r="S149" s="273">
        <v>0</v>
      </c>
      <c r="T149" s="274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5" t="s">
        <v>198</v>
      </c>
      <c r="AT149" s="275" t="s">
        <v>194</v>
      </c>
      <c r="AU149" s="275" t="s">
        <v>91</v>
      </c>
      <c r="AY149" s="18" t="s">
        <v>191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8" t="s">
        <v>91</v>
      </c>
      <c r="BK149" s="160">
        <f>ROUND(I149*H149,2)</f>
        <v>0</v>
      </c>
      <c r="BL149" s="18" t="s">
        <v>198</v>
      </c>
      <c r="BM149" s="275" t="s">
        <v>1676</v>
      </c>
    </row>
    <row r="150" s="13" customFormat="1">
      <c r="A150" s="13"/>
      <c r="B150" s="276"/>
      <c r="C150" s="277"/>
      <c r="D150" s="278" t="s">
        <v>200</v>
      </c>
      <c r="E150" s="279" t="s">
        <v>1</v>
      </c>
      <c r="F150" s="280" t="s">
        <v>1506</v>
      </c>
      <c r="G150" s="277"/>
      <c r="H150" s="281">
        <v>1.845</v>
      </c>
      <c r="I150" s="282"/>
      <c r="J150" s="277"/>
      <c r="K150" s="277"/>
      <c r="L150" s="283"/>
      <c r="M150" s="284"/>
      <c r="N150" s="285"/>
      <c r="O150" s="285"/>
      <c r="P150" s="285"/>
      <c r="Q150" s="285"/>
      <c r="R150" s="285"/>
      <c r="S150" s="285"/>
      <c r="T150" s="2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87" t="s">
        <v>200</v>
      </c>
      <c r="AU150" s="287" t="s">
        <v>91</v>
      </c>
      <c r="AV150" s="13" t="s">
        <v>91</v>
      </c>
      <c r="AW150" s="13" t="s">
        <v>33</v>
      </c>
      <c r="AX150" s="13" t="s">
        <v>78</v>
      </c>
      <c r="AY150" s="287" t="s">
        <v>191</v>
      </c>
    </row>
    <row r="151" s="13" customFormat="1">
      <c r="A151" s="13"/>
      <c r="B151" s="276"/>
      <c r="C151" s="277"/>
      <c r="D151" s="278" t="s">
        <v>200</v>
      </c>
      <c r="E151" s="279" t="s">
        <v>1</v>
      </c>
      <c r="F151" s="280" t="s">
        <v>1677</v>
      </c>
      <c r="G151" s="277"/>
      <c r="H151" s="281">
        <v>14.4</v>
      </c>
      <c r="I151" s="282"/>
      <c r="J151" s="277"/>
      <c r="K151" s="277"/>
      <c r="L151" s="283"/>
      <c r="M151" s="284"/>
      <c r="N151" s="285"/>
      <c r="O151" s="285"/>
      <c r="P151" s="285"/>
      <c r="Q151" s="285"/>
      <c r="R151" s="285"/>
      <c r="S151" s="285"/>
      <c r="T151" s="2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7" t="s">
        <v>200</v>
      </c>
      <c r="AU151" s="287" t="s">
        <v>91</v>
      </c>
      <c r="AV151" s="13" t="s">
        <v>91</v>
      </c>
      <c r="AW151" s="13" t="s">
        <v>33</v>
      </c>
      <c r="AX151" s="13" t="s">
        <v>78</v>
      </c>
      <c r="AY151" s="287" t="s">
        <v>191</v>
      </c>
    </row>
    <row r="152" s="14" customFormat="1">
      <c r="A152" s="14"/>
      <c r="B152" s="288"/>
      <c r="C152" s="289"/>
      <c r="D152" s="278" t="s">
        <v>200</v>
      </c>
      <c r="E152" s="290" t="s">
        <v>1</v>
      </c>
      <c r="F152" s="291" t="s">
        <v>204</v>
      </c>
      <c r="G152" s="289"/>
      <c r="H152" s="292">
        <v>16.245000000000001</v>
      </c>
      <c r="I152" s="293"/>
      <c r="J152" s="289"/>
      <c r="K152" s="289"/>
      <c r="L152" s="294"/>
      <c r="M152" s="295"/>
      <c r="N152" s="296"/>
      <c r="O152" s="296"/>
      <c r="P152" s="296"/>
      <c r="Q152" s="296"/>
      <c r="R152" s="296"/>
      <c r="S152" s="296"/>
      <c r="T152" s="29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98" t="s">
        <v>200</v>
      </c>
      <c r="AU152" s="298" t="s">
        <v>91</v>
      </c>
      <c r="AV152" s="14" t="s">
        <v>121</v>
      </c>
      <c r="AW152" s="14" t="s">
        <v>33</v>
      </c>
      <c r="AX152" s="14" t="s">
        <v>85</v>
      </c>
      <c r="AY152" s="298" t="s">
        <v>191</v>
      </c>
    </row>
    <row r="153" s="2" customFormat="1" ht="24.15" customHeight="1">
      <c r="A153" s="41"/>
      <c r="B153" s="42"/>
      <c r="C153" s="263" t="s">
        <v>91</v>
      </c>
      <c r="D153" s="263" t="s">
        <v>194</v>
      </c>
      <c r="E153" s="264" t="s">
        <v>205</v>
      </c>
      <c r="F153" s="265" t="s">
        <v>206</v>
      </c>
      <c r="G153" s="266" t="s">
        <v>197</v>
      </c>
      <c r="H153" s="267">
        <v>14.025</v>
      </c>
      <c r="I153" s="268"/>
      <c r="J153" s="269">
        <f>ROUND(I153*H153,2)</f>
        <v>0</v>
      </c>
      <c r="K153" s="270"/>
      <c r="L153" s="44"/>
      <c r="M153" s="271" t="s">
        <v>1</v>
      </c>
      <c r="N153" s="272" t="s">
        <v>44</v>
      </c>
      <c r="O153" s="100"/>
      <c r="P153" s="273">
        <f>O153*H153</f>
        <v>0</v>
      </c>
      <c r="Q153" s="273">
        <v>0.00023000000000000001</v>
      </c>
      <c r="R153" s="273">
        <f>Q153*H153</f>
        <v>0.0032257500000000003</v>
      </c>
      <c r="S153" s="273">
        <v>0</v>
      </c>
      <c r="T153" s="274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5" t="s">
        <v>121</v>
      </c>
      <c r="AT153" s="275" t="s">
        <v>194</v>
      </c>
      <c r="AU153" s="275" t="s">
        <v>91</v>
      </c>
      <c r="AY153" s="18" t="s">
        <v>191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8" t="s">
        <v>91</v>
      </c>
      <c r="BK153" s="160">
        <f>ROUND(I153*H153,2)</f>
        <v>0</v>
      </c>
      <c r="BL153" s="18" t="s">
        <v>121</v>
      </c>
      <c r="BM153" s="275" t="s">
        <v>1678</v>
      </c>
    </row>
    <row r="154" s="13" customFormat="1">
      <c r="A154" s="13"/>
      <c r="B154" s="276"/>
      <c r="C154" s="277"/>
      <c r="D154" s="278" t="s">
        <v>200</v>
      </c>
      <c r="E154" s="279" t="s">
        <v>1</v>
      </c>
      <c r="F154" s="280" t="s">
        <v>1679</v>
      </c>
      <c r="G154" s="277"/>
      <c r="H154" s="281">
        <v>14.025</v>
      </c>
      <c r="I154" s="282"/>
      <c r="J154" s="277"/>
      <c r="K154" s="277"/>
      <c r="L154" s="283"/>
      <c r="M154" s="284"/>
      <c r="N154" s="285"/>
      <c r="O154" s="285"/>
      <c r="P154" s="285"/>
      <c r="Q154" s="285"/>
      <c r="R154" s="285"/>
      <c r="S154" s="285"/>
      <c r="T154" s="2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7" t="s">
        <v>200</v>
      </c>
      <c r="AU154" s="287" t="s">
        <v>91</v>
      </c>
      <c r="AV154" s="13" t="s">
        <v>91</v>
      </c>
      <c r="AW154" s="13" t="s">
        <v>33</v>
      </c>
      <c r="AX154" s="13" t="s">
        <v>78</v>
      </c>
      <c r="AY154" s="287" t="s">
        <v>191</v>
      </c>
    </row>
    <row r="155" s="14" customFormat="1">
      <c r="A155" s="14"/>
      <c r="B155" s="288"/>
      <c r="C155" s="289"/>
      <c r="D155" s="278" t="s">
        <v>200</v>
      </c>
      <c r="E155" s="290" t="s">
        <v>117</v>
      </c>
      <c r="F155" s="291" t="s">
        <v>204</v>
      </c>
      <c r="G155" s="289"/>
      <c r="H155" s="292">
        <v>14.025</v>
      </c>
      <c r="I155" s="293"/>
      <c r="J155" s="289"/>
      <c r="K155" s="289"/>
      <c r="L155" s="294"/>
      <c r="M155" s="295"/>
      <c r="N155" s="296"/>
      <c r="O155" s="296"/>
      <c r="P155" s="296"/>
      <c r="Q155" s="296"/>
      <c r="R155" s="296"/>
      <c r="S155" s="296"/>
      <c r="T155" s="2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8" t="s">
        <v>200</v>
      </c>
      <c r="AU155" s="298" t="s">
        <v>91</v>
      </c>
      <c r="AV155" s="14" t="s">
        <v>121</v>
      </c>
      <c r="AW155" s="14" t="s">
        <v>33</v>
      </c>
      <c r="AX155" s="14" t="s">
        <v>85</v>
      </c>
      <c r="AY155" s="298" t="s">
        <v>191</v>
      </c>
    </row>
    <row r="156" s="2" customFormat="1" ht="24.15" customHeight="1">
      <c r="A156" s="41"/>
      <c r="B156" s="42"/>
      <c r="C156" s="263" t="s">
        <v>209</v>
      </c>
      <c r="D156" s="263" t="s">
        <v>194</v>
      </c>
      <c r="E156" s="264" t="s">
        <v>210</v>
      </c>
      <c r="F156" s="265" t="s">
        <v>211</v>
      </c>
      <c r="G156" s="266" t="s">
        <v>197</v>
      </c>
      <c r="H156" s="267">
        <v>19.215</v>
      </c>
      <c r="I156" s="268"/>
      <c r="J156" s="269">
        <f>ROUND(I156*H156,2)</f>
        <v>0</v>
      </c>
      <c r="K156" s="270"/>
      <c r="L156" s="44"/>
      <c r="M156" s="271" t="s">
        <v>1</v>
      </c>
      <c r="N156" s="272" t="s">
        <v>44</v>
      </c>
      <c r="O156" s="100"/>
      <c r="P156" s="273">
        <f>O156*H156</f>
        <v>0</v>
      </c>
      <c r="Q156" s="273">
        <v>0.0061799999999999997</v>
      </c>
      <c r="R156" s="273">
        <f>Q156*H156</f>
        <v>0.1187487</v>
      </c>
      <c r="S156" s="273">
        <v>0</v>
      </c>
      <c r="T156" s="27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5" t="s">
        <v>121</v>
      </c>
      <c r="AT156" s="275" t="s">
        <v>194</v>
      </c>
      <c r="AU156" s="275" t="s">
        <v>91</v>
      </c>
      <c r="AY156" s="18" t="s">
        <v>191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8" t="s">
        <v>91</v>
      </c>
      <c r="BK156" s="160">
        <f>ROUND(I156*H156,2)</f>
        <v>0</v>
      </c>
      <c r="BL156" s="18" t="s">
        <v>121</v>
      </c>
      <c r="BM156" s="275" t="s">
        <v>1680</v>
      </c>
    </row>
    <row r="157" s="13" customFormat="1">
      <c r="A157" s="13"/>
      <c r="B157" s="276"/>
      <c r="C157" s="277"/>
      <c r="D157" s="278" t="s">
        <v>200</v>
      </c>
      <c r="E157" s="279" t="s">
        <v>1</v>
      </c>
      <c r="F157" s="280" t="s">
        <v>1681</v>
      </c>
      <c r="G157" s="277"/>
      <c r="H157" s="281">
        <v>18.300000000000001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200</v>
      </c>
      <c r="AU157" s="287" t="s">
        <v>91</v>
      </c>
      <c r="AV157" s="13" t="s">
        <v>91</v>
      </c>
      <c r="AW157" s="13" t="s">
        <v>33</v>
      </c>
      <c r="AX157" s="13" t="s">
        <v>78</v>
      </c>
      <c r="AY157" s="287" t="s">
        <v>191</v>
      </c>
    </row>
    <row r="158" s="15" customFormat="1">
      <c r="A158" s="15"/>
      <c r="B158" s="299"/>
      <c r="C158" s="300"/>
      <c r="D158" s="278" t="s">
        <v>200</v>
      </c>
      <c r="E158" s="301" t="s">
        <v>127</v>
      </c>
      <c r="F158" s="302" t="s">
        <v>214</v>
      </c>
      <c r="G158" s="300"/>
      <c r="H158" s="303">
        <v>18.300000000000001</v>
      </c>
      <c r="I158" s="304"/>
      <c r="J158" s="300"/>
      <c r="K158" s="300"/>
      <c r="L158" s="305"/>
      <c r="M158" s="306"/>
      <c r="N158" s="307"/>
      <c r="O158" s="307"/>
      <c r="P158" s="307"/>
      <c r="Q158" s="307"/>
      <c r="R158" s="307"/>
      <c r="S158" s="307"/>
      <c r="T158" s="30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9" t="s">
        <v>200</v>
      </c>
      <c r="AU158" s="309" t="s">
        <v>91</v>
      </c>
      <c r="AV158" s="15" t="s">
        <v>209</v>
      </c>
      <c r="AW158" s="15" t="s">
        <v>33</v>
      </c>
      <c r="AX158" s="15" t="s">
        <v>78</v>
      </c>
      <c r="AY158" s="309" t="s">
        <v>191</v>
      </c>
    </row>
    <row r="159" s="13" customFormat="1">
      <c r="A159" s="13"/>
      <c r="B159" s="276"/>
      <c r="C159" s="277"/>
      <c r="D159" s="278" t="s">
        <v>200</v>
      </c>
      <c r="E159" s="279" t="s">
        <v>1</v>
      </c>
      <c r="F159" s="280" t="s">
        <v>215</v>
      </c>
      <c r="G159" s="277"/>
      <c r="H159" s="281">
        <v>0.91500000000000004</v>
      </c>
      <c r="I159" s="282"/>
      <c r="J159" s="277"/>
      <c r="K159" s="277"/>
      <c r="L159" s="283"/>
      <c r="M159" s="284"/>
      <c r="N159" s="285"/>
      <c r="O159" s="285"/>
      <c r="P159" s="285"/>
      <c r="Q159" s="285"/>
      <c r="R159" s="285"/>
      <c r="S159" s="285"/>
      <c r="T159" s="28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87" t="s">
        <v>200</v>
      </c>
      <c r="AU159" s="287" t="s">
        <v>91</v>
      </c>
      <c r="AV159" s="13" t="s">
        <v>91</v>
      </c>
      <c r="AW159" s="13" t="s">
        <v>33</v>
      </c>
      <c r="AX159" s="13" t="s">
        <v>78</v>
      </c>
      <c r="AY159" s="287" t="s">
        <v>191</v>
      </c>
    </row>
    <row r="160" s="14" customFormat="1">
      <c r="A160" s="14"/>
      <c r="B160" s="288"/>
      <c r="C160" s="289"/>
      <c r="D160" s="278" t="s">
        <v>200</v>
      </c>
      <c r="E160" s="290" t="s">
        <v>1</v>
      </c>
      <c r="F160" s="291" t="s">
        <v>204</v>
      </c>
      <c r="G160" s="289"/>
      <c r="H160" s="292">
        <v>19.215</v>
      </c>
      <c r="I160" s="293"/>
      <c r="J160" s="289"/>
      <c r="K160" s="289"/>
      <c r="L160" s="294"/>
      <c r="M160" s="295"/>
      <c r="N160" s="296"/>
      <c r="O160" s="296"/>
      <c r="P160" s="296"/>
      <c r="Q160" s="296"/>
      <c r="R160" s="296"/>
      <c r="S160" s="296"/>
      <c r="T160" s="29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98" t="s">
        <v>200</v>
      </c>
      <c r="AU160" s="298" t="s">
        <v>91</v>
      </c>
      <c r="AV160" s="14" t="s">
        <v>121</v>
      </c>
      <c r="AW160" s="14" t="s">
        <v>33</v>
      </c>
      <c r="AX160" s="14" t="s">
        <v>85</v>
      </c>
      <c r="AY160" s="298" t="s">
        <v>191</v>
      </c>
    </row>
    <row r="161" s="2" customFormat="1" ht="24.15" customHeight="1">
      <c r="A161" s="41"/>
      <c r="B161" s="42"/>
      <c r="C161" s="263" t="s">
        <v>121</v>
      </c>
      <c r="D161" s="263" t="s">
        <v>194</v>
      </c>
      <c r="E161" s="264" t="s">
        <v>216</v>
      </c>
      <c r="F161" s="265" t="s">
        <v>217</v>
      </c>
      <c r="G161" s="266" t="s">
        <v>197</v>
      </c>
      <c r="H161" s="267">
        <v>14.025</v>
      </c>
      <c r="I161" s="268"/>
      <c r="J161" s="269">
        <f>ROUND(I161*H161,2)</f>
        <v>0</v>
      </c>
      <c r="K161" s="270"/>
      <c r="L161" s="44"/>
      <c r="M161" s="271" t="s">
        <v>1</v>
      </c>
      <c r="N161" s="272" t="s">
        <v>44</v>
      </c>
      <c r="O161" s="100"/>
      <c r="P161" s="273">
        <f>O161*H161</f>
        <v>0</v>
      </c>
      <c r="Q161" s="273">
        <v>0.020990000000000002</v>
      </c>
      <c r="R161" s="273">
        <f>Q161*H161</f>
        <v>0.29438475000000003</v>
      </c>
      <c r="S161" s="273">
        <v>0</v>
      </c>
      <c r="T161" s="274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5" t="s">
        <v>121</v>
      </c>
      <c r="AT161" s="275" t="s">
        <v>194</v>
      </c>
      <c r="AU161" s="275" t="s">
        <v>91</v>
      </c>
      <c r="AY161" s="18" t="s">
        <v>191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8" t="s">
        <v>91</v>
      </c>
      <c r="BK161" s="160">
        <f>ROUND(I161*H161,2)</f>
        <v>0</v>
      </c>
      <c r="BL161" s="18" t="s">
        <v>121</v>
      </c>
      <c r="BM161" s="275" t="s">
        <v>1682</v>
      </c>
    </row>
    <row r="162" s="13" customFormat="1">
      <c r="A162" s="13"/>
      <c r="B162" s="276"/>
      <c r="C162" s="277"/>
      <c r="D162" s="278" t="s">
        <v>200</v>
      </c>
      <c r="E162" s="279" t="s">
        <v>1</v>
      </c>
      <c r="F162" s="280" t="s">
        <v>117</v>
      </c>
      <c r="G162" s="277"/>
      <c r="H162" s="281">
        <v>14.025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200</v>
      </c>
      <c r="AU162" s="287" t="s">
        <v>91</v>
      </c>
      <c r="AV162" s="13" t="s">
        <v>91</v>
      </c>
      <c r="AW162" s="13" t="s">
        <v>33</v>
      </c>
      <c r="AX162" s="13" t="s">
        <v>85</v>
      </c>
      <c r="AY162" s="287" t="s">
        <v>191</v>
      </c>
    </row>
    <row r="163" s="12" customFormat="1" ht="22.8" customHeight="1">
      <c r="A163" s="12"/>
      <c r="B163" s="248"/>
      <c r="C163" s="249"/>
      <c r="D163" s="250" t="s">
        <v>77</v>
      </c>
      <c r="E163" s="261" t="s">
        <v>219</v>
      </c>
      <c r="F163" s="261" t="s">
        <v>220</v>
      </c>
      <c r="G163" s="249"/>
      <c r="H163" s="249"/>
      <c r="I163" s="252"/>
      <c r="J163" s="262">
        <f>BK163</f>
        <v>0</v>
      </c>
      <c r="K163" s="249"/>
      <c r="L163" s="253"/>
      <c r="M163" s="254"/>
      <c r="N163" s="255"/>
      <c r="O163" s="255"/>
      <c r="P163" s="256">
        <f>SUM(P164:P177)</f>
        <v>0</v>
      </c>
      <c r="Q163" s="255"/>
      <c r="R163" s="256">
        <f>SUM(R164:R177)</f>
        <v>0.08738051849999999</v>
      </c>
      <c r="S163" s="255"/>
      <c r="T163" s="257">
        <f>SUM(T164:T177)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85</v>
      </c>
      <c r="AY163" s="258" t="s">
        <v>191</v>
      </c>
      <c r="BK163" s="260">
        <f>SUM(BK164:BK177)</f>
        <v>0</v>
      </c>
    </row>
    <row r="164" s="2" customFormat="1" ht="24.15" customHeight="1">
      <c r="A164" s="41"/>
      <c r="B164" s="42"/>
      <c r="C164" s="263" t="s">
        <v>221</v>
      </c>
      <c r="D164" s="263" t="s">
        <v>194</v>
      </c>
      <c r="E164" s="264" t="s">
        <v>222</v>
      </c>
      <c r="F164" s="265" t="s">
        <v>223</v>
      </c>
      <c r="G164" s="266" t="s">
        <v>197</v>
      </c>
      <c r="H164" s="267">
        <v>14.025</v>
      </c>
      <c r="I164" s="268"/>
      <c r="J164" s="269">
        <f>ROUND(I164*H164,2)</f>
        <v>0</v>
      </c>
      <c r="K164" s="270"/>
      <c r="L164" s="44"/>
      <c r="M164" s="271" t="s">
        <v>1</v>
      </c>
      <c r="N164" s="272" t="s">
        <v>44</v>
      </c>
      <c r="O164" s="100"/>
      <c r="P164" s="273">
        <f>O164*H164</f>
        <v>0</v>
      </c>
      <c r="Q164" s="273">
        <v>0.0061813399999999996</v>
      </c>
      <c r="R164" s="273">
        <f>Q164*H164</f>
        <v>0.08669329349999999</v>
      </c>
      <c r="S164" s="273">
        <v>0</v>
      </c>
      <c r="T164" s="27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5" t="s">
        <v>121</v>
      </c>
      <c r="AT164" s="275" t="s">
        <v>194</v>
      </c>
      <c r="AU164" s="275" t="s">
        <v>91</v>
      </c>
      <c r="AY164" s="18" t="s">
        <v>191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8" t="s">
        <v>91</v>
      </c>
      <c r="BK164" s="160">
        <f>ROUND(I164*H164,2)</f>
        <v>0</v>
      </c>
      <c r="BL164" s="18" t="s">
        <v>121</v>
      </c>
      <c r="BM164" s="275" t="s">
        <v>1683</v>
      </c>
    </row>
    <row r="165" s="13" customFormat="1">
      <c r="A165" s="13"/>
      <c r="B165" s="276"/>
      <c r="C165" s="277"/>
      <c r="D165" s="278" t="s">
        <v>200</v>
      </c>
      <c r="E165" s="279" t="s">
        <v>1</v>
      </c>
      <c r="F165" s="280" t="s">
        <v>117</v>
      </c>
      <c r="G165" s="277"/>
      <c r="H165" s="281">
        <v>14.025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200</v>
      </c>
      <c r="AU165" s="287" t="s">
        <v>91</v>
      </c>
      <c r="AV165" s="13" t="s">
        <v>91</v>
      </c>
      <c r="AW165" s="13" t="s">
        <v>33</v>
      </c>
      <c r="AX165" s="13" t="s">
        <v>85</v>
      </c>
      <c r="AY165" s="287" t="s">
        <v>191</v>
      </c>
    </row>
    <row r="166" s="2" customFormat="1" ht="16.5" customHeight="1">
      <c r="A166" s="41"/>
      <c r="B166" s="42"/>
      <c r="C166" s="263" t="s">
        <v>192</v>
      </c>
      <c r="D166" s="263" t="s">
        <v>194</v>
      </c>
      <c r="E166" s="264" t="s">
        <v>225</v>
      </c>
      <c r="F166" s="265" t="s">
        <v>226</v>
      </c>
      <c r="G166" s="266" t="s">
        <v>197</v>
      </c>
      <c r="H166" s="267">
        <v>14.025</v>
      </c>
      <c r="I166" s="268"/>
      <c r="J166" s="269">
        <f>ROUND(I166*H166,2)</f>
        <v>0</v>
      </c>
      <c r="K166" s="270"/>
      <c r="L166" s="44"/>
      <c r="M166" s="271" t="s">
        <v>1</v>
      </c>
      <c r="N166" s="272" t="s">
        <v>44</v>
      </c>
      <c r="O166" s="100"/>
      <c r="P166" s="273">
        <f>O166*H166</f>
        <v>0</v>
      </c>
      <c r="Q166" s="273">
        <v>4.8999999999999998E-05</v>
      </c>
      <c r="R166" s="273">
        <f>Q166*H166</f>
        <v>0.00068722499999999997</v>
      </c>
      <c r="S166" s="273">
        <v>0</v>
      </c>
      <c r="T166" s="274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5" t="s">
        <v>121</v>
      </c>
      <c r="AT166" s="275" t="s">
        <v>194</v>
      </c>
      <c r="AU166" s="275" t="s">
        <v>91</v>
      </c>
      <c r="AY166" s="18" t="s">
        <v>191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8" t="s">
        <v>91</v>
      </c>
      <c r="BK166" s="160">
        <f>ROUND(I166*H166,2)</f>
        <v>0</v>
      </c>
      <c r="BL166" s="18" t="s">
        <v>121</v>
      </c>
      <c r="BM166" s="275" t="s">
        <v>1684</v>
      </c>
    </row>
    <row r="167" s="13" customFormat="1">
      <c r="A167" s="13"/>
      <c r="B167" s="276"/>
      <c r="C167" s="277"/>
      <c r="D167" s="278" t="s">
        <v>200</v>
      </c>
      <c r="E167" s="279" t="s">
        <v>1</v>
      </c>
      <c r="F167" s="280" t="s">
        <v>117</v>
      </c>
      <c r="G167" s="277"/>
      <c r="H167" s="281">
        <v>14.025</v>
      </c>
      <c r="I167" s="282"/>
      <c r="J167" s="277"/>
      <c r="K167" s="277"/>
      <c r="L167" s="283"/>
      <c r="M167" s="284"/>
      <c r="N167" s="285"/>
      <c r="O167" s="285"/>
      <c r="P167" s="285"/>
      <c r="Q167" s="285"/>
      <c r="R167" s="285"/>
      <c r="S167" s="285"/>
      <c r="T167" s="2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7" t="s">
        <v>200</v>
      </c>
      <c r="AU167" s="287" t="s">
        <v>91</v>
      </c>
      <c r="AV167" s="13" t="s">
        <v>91</v>
      </c>
      <c r="AW167" s="13" t="s">
        <v>33</v>
      </c>
      <c r="AX167" s="13" t="s">
        <v>85</v>
      </c>
      <c r="AY167" s="287" t="s">
        <v>191</v>
      </c>
    </row>
    <row r="168" s="2" customFormat="1" ht="21.75" customHeight="1">
      <c r="A168" s="41"/>
      <c r="B168" s="42"/>
      <c r="C168" s="263" t="s">
        <v>228</v>
      </c>
      <c r="D168" s="263" t="s">
        <v>194</v>
      </c>
      <c r="E168" s="264" t="s">
        <v>236</v>
      </c>
      <c r="F168" s="265" t="s">
        <v>237</v>
      </c>
      <c r="G168" s="266" t="s">
        <v>238</v>
      </c>
      <c r="H168" s="267">
        <v>0.058999999999999997</v>
      </c>
      <c r="I168" s="268"/>
      <c r="J168" s="269">
        <f>ROUND(I168*H168,2)</f>
        <v>0</v>
      </c>
      <c r="K168" s="270"/>
      <c r="L168" s="44"/>
      <c r="M168" s="271" t="s">
        <v>1</v>
      </c>
      <c r="N168" s="272" t="s">
        <v>44</v>
      </c>
      <c r="O168" s="100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5" t="s">
        <v>121</v>
      </c>
      <c r="AT168" s="275" t="s">
        <v>194</v>
      </c>
      <c r="AU168" s="275" t="s">
        <v>91</v>
      </c>
      <c r="AY168" s="18" t="s">
        <v>191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8" t="s">
        <v>91</v>
      </c>
      <c r="BK168" s="160">
        <f>ROUND(I168*H168,2)</f>
        <v>0</v>
      </c>
      <c r="BL168" s="18" t="s">
        <v>121</v>
      </c>
      <c r="BM168" s="275" t="s">
        <v>1685</v>
      </c>
    </row>
    <row r="169" s="2" customFormat="1" ht="21.75" customHeight="1">
      <c r="A169" s="41"/>
      <c r="B169" s="42"/>
      <c r="C169" s="263" t="s">
        <v>138</v>
      </c>
      <c r="D169" s="263" t="s">
        <v>194</v>
      </c>
      <c r="E169" s="264" t="s">
        <v>240</v>
      </c>
      <c r="F169" s="265" t="s">
        <v>241</v>
      </c>
      <c r="G169" s="266" t="s">
        <v>238</v>
      </c>
      <c r="H169" s="267">
        <v>0.058999999999999997</v>
      </c>
      <c r="I169" s="268"/>
      <c r="J169" s="269">
        <f>ROUND(I169*H169,2)</f>
        <v>0</v>
      </c>
      <c r="K169" s="270"/>
      <c r="L169" s="44"/>
      <c r="M169" s="271" t="s">
        <v>1</v>
      </c>
      <c r="N169" s="272" t="s">
        <v>44</v>
      </c>
      <c r="O169" s="100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5" t="s">
        <v>121</v>
      </c>
      <c r="AT169" s="275" t="s">
        <v>194</v>
      </c>
      <c r="AU169" s="275" t="s">
        <v>91</v>
      </c>
      <c r="AY169" s="18" t="s">
        <v>191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8" t="s">
        <v>91</v>
      </c>
      <c r="BK169" s="160">
        <f>ROUND(I169*H169,2)</f>
        <v>0</v>
      </c>
      <c r="BL169" s="18" t="s">
        <v>121</v>
      </c>
      <c r="BM169" s="275" t="s">
        <v>1686</v>
      </c>
    </row>
    <row r="170" s="2" customFormat="1" ht="24.15" customHeight="1">
      <c r="A170" s="41"/>
      <c r="B170" s="42"/>
      <c r="C170" s="263" t="s">
        <v>219</v>
      </c>
      <c r="D170" s="263" t="s">
        <v>194</v>
      </c>
      <c r="E170" s="264" t="s">
        <v>244</v>
      </c>
      <c r="F170" s="265" t="s">
        <v>245</v>
      </c>
      <c r="G170" s="266" t="s">
        <v>238</v>
      </c>
      <c r="H170" s="267">
        <v>1.121</v>
      </c>
      <c r="I170" s="268"/>
      <c r="J170" s="269">
        <f>ROUND(I170*H170,2)</f>
        <v>0</v>
      </c>
      <c r="K170" s="270"/>
      <c r="L170" s="44"/>
      <c r="M170" s="271" t="s">
        <v>1</v>
      </c>
      <c r="N170" s="272" t="s">
        <v>44</v>
      </c>
      <c r="O170" s="100"/>
      <c r="P170" s="273">
        <f>O170*H170</f>
        <v>0</v>
      </c>
      <c r="Q170" s="273">
        <v>0</v>
      </c>
      <c r="R170" s="273">
        <f>Q170*H170</f>
        <v>0</v>
      </c>
      <c r="S170" s="273">
        <v>0</v>
      </c>
      <c r="T170" s="274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5" t="s">
        <v>121</v>
      </c>
      <c r="AT170" s="275" t="s">
        <v>194</v>
      </c>
      <c r="AU170" s="275" t="s">
        <v>91</v>
      </c>
      <c r="AY170" s="18" t="s">
        <v>191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91</v>
      </c>
      <c r="BK170" s="160">
        <f>ROUND(I170*H170,2)</f>
        <v>0</v>
      </c>
      <c r="BL170" s="18" t="s">
        <v>121</v>
      </c>
      <c r="BM170" s="275" t="s">
        <v>1687</v>
      </c>
    </row>
    <row r="171" s="13" customFormat="1">
      <c r="A171" s="13"/>
      <c r="B171" s="276"/>
      <c r="C171" s="277"/>
      <c r="D171" s="278" t="s">
        <v>200</v>
      </c>
      <c r="E171" s="277"/>
      <c r="F171" s="280" t="s">
        <v>1688</v>
      </c>
      <c r="G171" s="277"/>
      <c r="H171" s="281">
        <v>1.121</v>
      </c>
      <c r="I171" s="282"/>
      <c r="J171" s="277"/>
      <c r="K171" s="277"/>
      <c r="L171" s="283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7" t="s">
        <v>200</v>
      </c>
      <c r="AU171" s="287" t="s">
        <v>91</v>
      </c>
      <c r="AV171" s="13" t="s">
        <v>91</v>
      </c>
      <c r="AW171" s="13" t="s">
        <v>4</v>
      </c>
      <c r="AX171" s="13" t="s">
        <v>85</v>
      </c>
      <c r="AY171" s="287" t="s">
        <v>191</v>
      </c>
    </row>
    <row r="172" s="2" customFormat="1" ht="24.15" customHeight="1">
      <c r="A172" s="41"/>
      <c r="B172" s="42"/>
      <c r="C172" s="263" t="s">
        <v>243</v>
      </c>
      <c r="D172" s="263" t="s">
        <v>194</v>
      </c>
      <c r="E172" s="264" t="s">
        <v>249</v>
      </c>
      <c r="F172" s="265" t="s">
        <v>250</v>
      </c>
      <c r="G172" s="266" t="s">
        <v>238</v>
      </c>
      <c r="H172" s="267">
        <v>0.058999999999999997</v>
      </c>
      <c r="I172" s="268"/>
      <c r="J172" s="269">
        <f>ROUND(I172*H172,2)</f>
        <v>0</v>
      </c>
      <c r="K172" s="270"/>
      <c r="L172" s="44"/>
      <c r="M172" s="271" t="s">
        <v>1</v>
      </c>
      <c r="N172" s="272" t="s">
        <v>44</v>
      </c>
      <c r="O172" s="100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5" t="s">
        <v>121</v>
      </c>
      <c r="AT172" s="275" t="s">
        <v>194</v>
      </c>
      <c r="AU172" s="275" t="s">
        <v>91</v>
      </c>
      <c r="AY172" s="18" t="s">
        <v>191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8" t="s">
        <v>91</v>
      </c>
      <c r="BK172" s="160">
        <f>ROUND(I172*H172,2)</f>
        <v>0</v>
      </c>
      <c r="BL172" s="18" t="s">
        <v>121</v>
      </c>
      <c r="BM172" s="275" t="s">
        <v>1689</v>
      </c>
    </row>
    <row r="173" s="2" customFormat="1" ht="24.15" customHeight="1">
      <c r="A173" s="41"/>
      <c r="B173" s="42"/>
      <c r="C173" s="263" t="s">
        <v>248</v>
      </c>
      <c r="D173" s="263" t="s">
        <v>194</v>
      </c>
      <c r="E173" s="264" t="s">
        <v>253</v>
      </c>
      <c r="F173" s="265" t="s">
        <v>254</v>
      </c>
      <c r="G173" s="266" t="s">
        <v>238</v>
      </c>
      <c r="H173" s="267">
        <v>0.23599999999999999</v>
      </c>
      <c r="I173" s="268"/>
      <c r="J173" s="269">
        <f>ROUND(I173*H173,2)</f>
        <v>0</v>
      </c>
      <c r="K173" s="270"/>
      <c r="L173" s="44"/>
      <c r="M173" s="271" t="s">
        <v>1</v>
      </c>
      <c r="N173" s="272" t="s">
        <v>44</v>
      </c>
      <c r="O173" s="100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5" t="s">
        <v>121</v>
      </c>
      <c r="AT173" s="275" t="s">
        <v>194</v>
      </c>
      <c r="AU173" s="275" t="s">
        <v>91</v>
      </c>
      <c r="AY173" s="18" t="s">
        <v>191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91</v>
      </c>
      <c r="BK173" s="160">
        <f>ROUND(I173*H173,2)</f>
        <v>0</v>
      </c>
      <c r="BL173" s="18" t="s">
        <v>121</v>
      </c>
      <c r="BM173" s="275" t="s">
        <v>1690</v>
      </c>
    </row>
    <row r="174" s="13" customFormat="1">
      <c r="A174" s="13"/>
      <c r="B174" s="276"/>
      <c r="C174" s="277"/>
      <c r="D174" s="278" t="s">
        <v>200</v>
      </c>
      <c r="E174" s="277"/>
      <c r="F174" s="280" t="s">
        <v>1691</v>
      </c>
      <c r="G174" s="277"/>
      <c r="H174" s="281">
        <v>0.23599999999999999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4</v>
      </c>
      <c r="AX174" s="13" t="s">
        <v>85</v>
      </c>
      <c r="AY174" s="287" t="s">
        <v>191</v>
      </c>
    </row>
    <row r="175" s="2" customFormat="1" ht="24.15" customHeight="1">
      <c r="A175" s="41"/>
      <c r="B175" s="42"/>
      <c r="C175" s="263" t="s">
        <v>252</v>
      </c>
      <c r="D175" s="263" t="s">
        <v>194</v>
      </c>
      <c r="E175" s="264" t="s">
        <v>258</v>
      </c>
      <c r="F175" s="265" t="s">
        <v>259</v>
      </c>
      <c r="G175" s="266" t="s">
        <v>238</v>
      </c>
      <c r="H175" s="267">
        <v>0.058999999999999997</v>
      </c>
      <c r="I175" s="268"/>
      <c r="J175" s="269">
        <f>ROUND(I175*H175,2)</f>
        <v>0</v>
      </c>
      <c r="K175" s="270"/>
      <c r="L175" s="44"/>
      <c r="M175" s="271" t="s">
        <v>1</v>
      </c>
      <c r="N175" s="272" t="s">
        <v>44</v>
      </c>
      <c r="O175" s="100"/>
      <c r="P175" s="273">
        <f>O175*H175</f>
        <v>0</v>
      </c>
      <c r="Q175" s="273">
        <v>0</v>
      </c>
      <c r="R175" s="273">
        <f>Q175*H175</f>
        <v>0</v>
      </c>
      <c r="S175" s="273">
        <v>0</v>
      </c>
      <c r="T175" s="274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5" t="s">
        <v>121</v>
      </c>
      <c r="AT175" s="275" t="s">
        <v>194</v>
      </c>
      <c r="AU175" s="275" t="s">
        <v>91</v>
      </c>
      <c r="AY175" s="18" t="s">
        <v>191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8" t="s">
        <v>91</v>
      </c>
      <c r="BK175" s="160">
        <f>ROUND(I175*H175,2)</f>
        <v>0</v>
      </c>
      <c r="BL175" s="18" t="s">
        <v>121</v>
      </c>
      <c r="BM175" s="275" t="s">
        <v>1692</v>
      </c>
    </row>
    <row r="176" s="2" customFormat="1" ht="24.15" customHeight="1">
      <c r="A176" s="41"/>
      <c r="B176" s="42"/>
      <c r="C176" s="263" t="s">
        <v>257</v>
      </c>
      <c r="D176" s="263" t="s">
        <v>194</v>
      </c>
      <c r="E176" s="264" t="s">
        <v>262</v>
      </c>
      <c r="F176" s="265" t="s">
        <v>263</v>
      </c>
      <c r="G176" s="266" t="s">
        <v>238</v>
      </c>
      <c r="H176" s="267">
        <v>0.058999999999999997</v>
      </c>
      <c r="I176" s="268"/>
      <c r="J176" s="269">
        <f>ROUND(I176*H176,2)</f>
        <v>0</v>
      </c>
      <c r="K176" s="270"/>
      <c r="L176" s="44"/>
      <c r="M176" s="271" t="s">
        <v>1</v>
      </c>
      <c r="N176" s="272" t="s">
        <v>44</v>
      </c>
      <c r="O176" s="100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5" t="s">
        <v>121</v>
      </c>
      <c r="AT176" s="275" t="s">
        <v>194</v>
      </c>
      <c r="AU176" s="275" t="s">
        <v>91</v>
      </c>
      <c r="AY176" s="18" t="s">
        <v>191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91</v>
      </c>
      <c r="BK176" s="160">
        <f>ROUND(I176*H176,2)</f>
        <v>0</v>
      </c>
      <c r="BL176" s="18" t="s">
        <v>121</v>
      </c>
      <c r="BM176" s="275" t="s">
        <v>1693</v>
      </c>
    </row>
    <row r="177" s="2" customFormat="1" ht="24.15" customHeight="1">
      <c r="A177" s="41"/>
      <c r="B177" s="42"/>
      <c r="C177" s="263" t="s">
        <v>261</v>
      </c>
      <c r="D177" s="263" t="s">
        <v>194</v>
      </c>
      <c r="E177" s="264" t="s">
        <v>266</v>
      </c>
      <c r="F177" s="265" t="s">
        <v>267</v>
      </c>
      <c r="G177" s="266" t="s">
        <v>238</v>
      </c>
      <c r="H177" s="267">
        <v>0.058999999999999997</v>
      </c>
      <c r="I177" s="268"/>
      <c r="J177" s="269">
        <f>ROUND(I177*H177,2)</f>
        <v>0</v>
      </c>
      <c r="K177" s="270"/>
      <c r="L177" s="44"/>
      <c r="M177" s="271" t="s">
        <v>1</v>
      </c>
      <c r="N177" s="272" t="s">
        <v>44</v>
      </c>
      <c r="O177" s="100"/>
      <c r="P177" s="273">
        <f>O177*H177</f>
        <v>0</v>
      </c>
      <c r="Q177" s="273">
        <v>0</v>
      </c>
      <c r="R177" s="273">
        <f>Q177*H177</f>
        <v>0</v>
      </c>
      <c r="S177" s="273">
        <v>0</v>
      </c>
      <c r="T177" s="274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5" t="s">
        <v>121</v>
      </c>
      <c r="AT177" s="275" t="s">
        <v>194</v>
      </c>
      <c r="AU177" s="275" t="s">
        <v>91</v>
      </c>
      <c r="AY177" s="18" t="s">
        <v>191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8" t="s">
        <v>91</v>
      </c>
      <c r="BK177" s="160">
        <f>ROUND(I177*H177,2)</f>
        <v>0</v>
      </c>
      <c r="BL177" s="18" t="s">
        <v>121</v>
      </c>
      <c r="BM177" s="275" t="s">
        <v>1694</v>
      </c>
    </row>
    <row r="178" s="12" customFormat="1" ht="22.8" customHeight="1">
      <c r="A178" s="12"/>
      <c r="B178" s="248"/>
      <c r="C178" s="249"/>
      <c r="D178" s="250" t="s">
        <v>77</v>
      </c>
      <c r="E178" s="261" t="s">
        <v>269</v>
      </c>
      <c r="F178" s="261" t="s">
        <v>270</v>
      </c>
      <c r="G178" s="249"/>
      <c r="H178" s="249"/>
      <c r="I178" s="252"/>
      <c r="J178" s="262">
        <f>BK178</f>
        <v>0</v>
      </c>
      <c r="K178" s="249"/>
      <c r="L178" s="253"/>
      <c r="M178" s="254"/>
      <c r="N178" s="255"/>
      <c r="O178" s="255"/>
      <c r="P178" s="256">
        <f>P179</f>
        <v>0</v>
      </c>
      <c r="Q178" s="255"/>
      <c r="R178" s="256">
        <f>R179</f>
        <v>0</v>
      </c>
      <c r="S178" s="255"/>
      <c r="T178" s="25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58" t="s">
        <v>85</v>
      </c>
      <c r="AT178" s="259" t="s">
        <v>77</v>
      </c>
      <c r="AU178" s="259" t="s">
        <v>85</v>
      </c>
      <c r="AY178" s="258" t="s">
        <v>191</v>
      </c>
      <c r="BK178" s="260">
        <f>BK179</f>
        <v>0</v>
      </c>
    </row>
    <row r="179" s="2" customFormat="1" ht="24.15" customHeight="1">
      <c r="A179" s="41"/>
      <c r="B179" s="42"/>
      <c r="C179" s="263" t="s">
        <v>265</v>
      </c>
      <c r="D179" s="263" t="s">
        <v>194</v>
      </c>
      <c r="E179" s="264" t="s">
        <v>272</v>
      </c>
      <c r="F179" s="265" t="s">
        <v>273</v>
      </c>
      <c r="G179" s="266" t="s">
        <v>238</v>
      </c>
      <c r="H179" s="267">
        <v>0.504</v>
      </c>
      <c r="I179" s="268"/>
      <c r="J179" s="269">
        <f>ROUND(I179*H179,2)</f>
        <v>0</v>
      </c>
      <c r="K179" s="270"/>
      <c r="L179" s="44"/>
      <c r="M179" s="271" t="s">
        <v>1</v>
      </c>
      <c r="N179" s="272" t="s">
        <v>44</v>
      </c>
      <c r="O179" s="100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5" t="s">
        <v>121</v>
      </c>
      <c r="AT179" s="275" t="s">
        <v>194</v>
      </c>
      <c r="AU179" s="275" t="s">
        <v>91</v>
      </c>
      <c r="AY179" s="18" t="s">
        <v>191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8" t="s">
        <v>91</v>
      </c>
      <c r="BK179" s="160">
        <f>ROUND(I179*H179,2)</f>
        <v>0</v>
      </c>
      <c r="BL179" s="18" t="s">
        <v>121</v>
      </c>
      <c r="BM179" s="275" t="s">
        <v>1695</v>
      </c>
    </row>
    <row r="180" s="12" customFormat="1" ht="25.92" customHeight="1">
      <c r="A180" s="12"/>
      <c r="B180" s="248"/>
      <c r="C180" s="249"/>
      <c r="D180" s="250" t="s">
        <v>77</v>
      </c>
      <c r="E180" s="251" t="s">
        <v>275</v>
      </c>
      <c r="F180" s="251" t="s">
        <v>276</v>
      </c>
      <c r="G180" s="249"/>
      <c r="H180" s="249"/>
      <c r="I180" s="252"/>
      <c r="J180" s="227">
        <f>BK180</f>
        <v>0</v>
      </c>
      <c r="K180" s="249"/>
      <c r="L180" s="253"/>
      <c r="M180" s="254"/>
      <c r="N180" s="255"/>
      <c r="O180" s="255"/>
      <c r="P180" s="256">
        <f>P181+P191+P196+P201+P226</f>
        <v>0</v>
      </c>
      <c r="Q180" s="255"/>
      <c r="R180" s="256">
        <f>R181+R191+R196+R201+R226</f>
        <v>0.36036722224000006</v>
      </c>
      <c r="S180" s="255"/>
      <c r="T180" s="257">
        <f>T181+T191+T196+T201+T226</f>
        <v>0.058956700000000001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58" t="s">
        <v>91</v>
      </c>
      <c r="AT180" s="259" t="s">
        <v>77</v>
      </c>
      <c r="AU180" s="259" t="s">
        <v>78</v>
      </c>
      <c r="AY180" s="258" t="s">
        <v>191</v>
      </c>
      <c r="BK180" s="260">
        <f>BK181+BK191+BK196+BK201+BK226</f>
        <v>0</v>
      </c>
    </row>
    <row r="181" s="12" customFormat="1" ht="22.8" customHeight="1">
      <c r="A181" s="12"/>
      <c r="B181" s="248"/>
      <c r="C181" s="249"/>
      <c r="D181" s="250" t="s">
        <v>77</v>
      </c>
      <c r="E181" s="261" t="s">
        <v>277</v>
      </c>
      <c r="F181" s="261" t="s">
        <v>278</v>
      </c>
      <c r="G181" s="249"/>
      <c r="H181" s="249"/>
      <c r="I181" s="252"/>
      <c r="J181" s="262">
        <f>BK181</f>
        <v>0</v>
      </c>
      <c r="K181" s="249"/>
      <c r="L181" s="253"/>
      <c r="M181" s="254"/>
      <c r="N181" s="255"/>
      <c r="O181" s="255"/>
      <c r="P181" s="256">
        <f>SUM(P182:P190)</f>
        <v>0</v>
      </c>
      <c r="Q181" s="255"/>
      <c r="R181" s="256">
        <f>SUM(R182:R190)</f>
        <v>0.0033218399999999999</v>
      </c>
      <c r="S181" s="255"/>
      <c r="T181" s="257">
        <f>SUM(T182:T190)</f>
        <v>0.024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58" t="s">
        <v>91</v>
      </c>
      <c r="AT181" s="259" t="s">
        <v>77</v>
      </c>
      <c r="AU181" s="259" t="s">
        <v>85</v>
      </c>
      <c r="AY181" s="258" t="s">
        <v>191</v>
      </c>
      <c r="BK181" s="260">
        <f>SUM(BK182:BK190)</f>
        <v>0</v>
      </c>
    </row>
    <row r="182" s="2" customFormat="1" ht="16.5" customHeight="1">
      <c r="A182" s="41"/>
      <c r="B182" s="42"/>
      <c r="C182" s="263" t="s">
        <v>271</v>
      </c>
      <c r="D182" s="263" t="s">
        <v>194</v>
      </c>
      <c r="E182" s="264" t="s">
        <v>280</v>
      </c>
      <c r="F182" s="265" t="s">
        <v>281</v>
      </c>
      <c r="G182" s="266" t="s">
        <v>231</v>
      </c>
      <c r="H182" s="267">
        <v>2</v>
      </c>
      <c r="I182" s="268"/>
      <c r="J182" s="269">
        <f>ROUND(I182*H182,2)</f>
        <v>0</v>
      </c>
      <c r="K182" s="270"/>
      <c r="L182" s="44"/>
      <c r="M182" s="271" t="s">
        <v>1</v>
      </c>
      <c r="N182" s="272" t="s">
        <v>44</v>
      </c>
      <c r="O182" s="100"/>
      <c r="P182" s="273">
        <f>O182*H182</f>
        <v>0</v>
      </c>
      <c r="Q182" s="273">
        <v>2.0000000000000002E-05</v>
      </c>
      <c r="R182" s="273">
        <f>Q182*H182</f>
        <v>4.0000000000000003E-05</v>
      </c>
      <c r="S182" s="273">
        <v>0.012</v>
      </c>
      <c r="T182" s="274">
        <f>S182*H182</f>
        <v>0.024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5" t="s">
        <v>271</v>
      </c>
      <c r="AT182" s="275" t="s">
        <v>194</v>
      </c>
      <c r="AU182" s="275" t="s">
        <v>91</v>
      </c>
      <c r="AY182" s="18" t="s">
        <v>191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8" t="s">
        <v>91</v>
      </c>
      <c r="BK182" s="160">
        <f>ROUND(I182*H182,2)</f>
        <v>0</v>
      </c>
      <c r="BL182" s="18" t="s">
        <v>271</v>
      </c>
      <c r="BM182" s="275" t="s">
        <v>1696</v>
      </c>
    </row>
    <row r="183" s="13" customFormat="1">
      <c r="A183" s="13"/>
      <c r="B183" s="276"/>
      <c r="C183" s="277"/>
      <c r="D183" s="278" t="s">
        <v>200</v>
      </c>
      <c r="E183" s="279" t="s">
        <v>1</v>
      </c>
      <c r="F183" s="280" t="s">
        <v>91</v>
      </c>
      <c r="G183" s="277"/>
      <c r="H183" s="281">
        <v>2</v>
      </c>
      <c r="I183" s="282"/>
      <c r="J183" s="277"/>
      <c r="K183" s="277"/>
      <c r="L183" s="283"/>
      <c r="M183" s="284"/>
      <c r="N183" s="285"/>
      <c r="O183" s="285"/>
      <c r="P183" s="285"/>
      <c r="Q183" s="285"/>
      <c r="R183" s="285"/>
      <c r="S183" s="285"/>
      <c r="T183" s="2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7" t="s">
        <v>200</v>
      </c>
      <c r="AU183" s="287" t="s">
        <v>91</v>
      </c>
      <c r="AV183" s="13" t="s">
        <v>91</v>
      </c>
      <c r="AW183" s="13" t="s">
        <v>33</v>
      </c>
      <c r="AX183" s="13" t="s">
        <v>78</v>
      </c>
      <c r="AY183" s="287" t="s">
        <v>191</v>
      </c>
    </row>
    <row r="184" s="14" customFormat="1">
      <c r="A184" s="14"/>
      <c r="B184" s="288"/>
      <c r="C184" s="289"/>
      <c r="D184" s="278" t="s">
        <v>200</v>
      </c>
      <c r="E184" s="290" t="s">
        <v>143</v>
      </c>
      <c r="F184" s="291" t="s">
        <v>204</v>
      </c>
      <c r="G184" s="289"/>
      <c r="H184" s="292">
        <v>2</v>
      </c>
      <c r="I184" s="293"/>
      <c r="J184" s="289"/>
      <c r="K184" s="289"/>
      <c r="L184" s="294"/>
      <c r="M184" s="295"/>
      <c r="N184" s="296"/>
      <c r="O184" s="296"/>
      <c r="P184" s="296"/>
      <c r="Q184" s="296"/>
      <c r="R184" s="296"/>
      <c r="S184" s="296"/>
      <c r="T184" s="29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98" t="s">
        <v>200</v>
      </c>
      <c r="AU184" s="298" t="s">
        <v>91</v>
      </c>
      <c r="AV184" s="14" t="s">
        <v>121</v>
      </c>
      <c r="AW184" s="14" t="s">
        <v>33</v>
      </c>
      <c r="AX184" s="14" t="s">
        <v>85</v>
      </c>
      <c r="AY184" s="298" t="s">
        <v>191</v>
      </c>
    </row>
    <row r="185" s="2" customFormat="1" ht="24.15" customHeight="1">
      <c r="A185" s="41"/>
      <c r="B185" s="42"/>
      <c r="C185" s="263" t="s">
        <v>279</v>
      </c>
      <c r="D185" s="263" t="s">
        <v>194</v>
      </c>
      <c r="E185" s="264" t="s">
        <v>284</v>
      </c>
      <c r="F185" s="265" t="s">
        <v>285</v>
      </c>
      <c r="G185" s="266" t="s">
        <v>231</v>
      </c>
      <c r="H185" s="267">
        <v>2</v>
      </c>
      <c r="I185" s="268"/>
      <c r="J185" s="269">
        <f>ROUND(I185*H185,2)</f>
        <v>0</v>
      </c>
      <c r="K185" s="270"/>
      <c r="L185" s="44"/>
      <c r="M185" s="271" t="s">
        <v>1</v>
      </c>
      <c r="N185" s="272" t="s">
        <v>44</v>
      </c>
      <c r="O185" s="100"/>
      <c r="P185" s="273">
        <f>O185*H185</f>
        <v>0</v>
      </c>
      <c r="Q185" s="273">
        <v>0.00015096000000000001</v>
      </c>
      <c r="R185" s="273">
        <f>Q185*H185</f>
        <v>0.00030192000000000001</v>
      </c>
      <c r="S185" s="273">
        <v>0</v>
      </c>
      <c r="T185" s="274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5" t="s">
        <v>271</v>
      </c>
      <c r="AT185" s="275" t="s">
        <v>194</v>
      </c>
      <c r="AU185" s="275" t="s">
        <v>91</v>
      </c>
      <c r="AY185" s="18" t="s">
        <v>191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8" t="s">
        <v>91</v>
      </c>
      <c r="BK185" s="160">
        <f>ROUND(I185*H185,2)</f>
        <v>0</v>
      </c>
      <c r="BL185" s="18" t="s">
        <v>271</v>
      </c>
      <c r="BM185" s="275" t="s">
        <v>1697</v>
      </c>
    </row>
    <row r="186" s="2" customFormat="1" ht="24.15" customHeight="1">
      <c r="A186" s="41"/>
      <c r="B186" s="42"/>
      <c r="C186" s="263" t="s">
        <v>283</v>
      </c>
      <c r="D186" s="263" t="s">
        <v>194</v>
      </c>
      <c r="E186" s="264" t="s">
        <v>288</v>
      </c>
      <c r="F186" s="265" t="s">
        <v>289</v>
      </c>
      <c r="G186" s="266" t="s">
        <v>231</v>
      </c>
      <c r="H186" s="267">
        <v>2</v>
      </c>
      <c r="I186" s="268"/>
      <c r="J186" s="269">
        <f>ROUND(I186*H186,2)</f>
        <v>0</v>
      </c>
      <c r="K186" s="270"/>
      <c r="L186" s="44"/>
      <c r="M186" s="271" t="s">
        <v>1</v>
      </c>
      <c r="N186" s="272" t="s">
        <v>44</v>
      </c>
      <c r="O186" s="100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5" t="s">
        <v>271</v>
      </c>
      <c r="AT186" s="275" t="s">
        <v>194</v>
      </c>
      <c r="AU186" s="275" t="s">
        <v>91</v>
      </c>
      <c r="AY186" s="18" t="s">
        <v>191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91</v>
      </c>
      <c r="BK186" s="160">
        <f>ROUND(I186*H186,2)</f>
        <v>0</v>
      </c>
      <c r="BL186" s="18" t="s">
        <v>271</v>
      </c>
      <c r="BM186" s="275" t="s">
        <v>1698</v>
      </c>
    </row>
    <row r="187" s="13" customFormat="1">
      <c r="A187" s="13"/>
      <c r="B187" s="276"/>
      <c r="C187" s="277"/>
      <c r="D187" s="278" t="s">
        <v>200</v>
      </c>
      <c r="E187" s="279" t="s">
        <v>1</v>
      </c>
      <c r="F187" s="280" t="s">
        <v>143</v>
      </c>
      <c r="G187" s="277"/>
      <c r="H187" s="281">
        <v>2</v>
      </c>
      <c r="I187" s="282"/>
      <c r="J187" s="277"/>
      <c r="K187" s="277"/>
      <c r="L187" s="283"/>
      <c r="M187" s="284"/>
      <c r="N187" s="285"/>
      <c r="O187" s="285"/>
      <c r="P187" s="285"/>
      <c r="Q187" s="285"/>
      <c r="R187" s="285"/>
      <c r="S187" s="285"/>
      <c r="T187" s="2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7" t="s">
        <v>200</v>
      </c>
      <c r="AU187" s="287" t="s">
        <v>91</v>
      </c>
      <c r="AV187" s="13" t="s">
        <v>91</v>
      </c>
      <c r="AW187" s="13" t="s">
        <v>33</v>
      </c>
      <c r="AX187" s="13" t="s">
        <v>85</v>
      </c>
      <c r="AY187" s="287" t="s">
        <v>191</v>
      </c>
    </row>
    <row r="188" s="2" customFormat="1" ht="33" customHeight="1">
      <c r="A188" s="41"/>
      <c r="B188" s="42"/>
      <c r="C188" s="310" t="s">
        <v>287</v>
      </c>
      <c r="D188" s="310" t="s">
        <v>292</v>
      </c>
      <c r="E188" s="311" t="s">
        <v>293</v>
      </c>
      <c r="F188" s="312" t="s">
        <v>294</v>
      </c>
      <c r="G188" s="313" t="s">
        <v>231</v>
      </c>
      <c r="H188" s="314">
        <v>2</v>
      </c>
      <c r="I188" s="315"/>
      <c r="J188" s="316">
        <f>ROUND(I188*H188,2)</f>
        <v>0</v>
      </c>
      <c r="K188" s="317"/>
      <c r="L188" s="318"/>
      <c r="M188" s="319" t="s">
        <v>1</v>
      </c>
      <c r="N188" s="320" t="s">
        <v>44</v>
      </c>
      <c r="O188" s="100"/>
      <c r="P188" s="273">
        <f>O188*H188</f>
        <v>0</v>
      </c>
      <c r="Q188" s="273">
        <v>0.001</v>
      </c>
      <c r="R188" s="273">
        <f>Q188*H188</f>
        <v>0.002</v>
      </c>
      <c r="S188" s="273">
        <v>0</v>
      </c>
      <c r="T188" s="274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75" t="s">
        <v>295</v>
      </c>
      <c r="AT188" s="275" t="s">
        <v>292</v>
      </c>
      <c r="AU188" s="275" t="s">
        <v>91</v>
      </c>
      <c r="AY188" s="18" t="s">
        <v>191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8" t="s">
        <v>91</v>
      </c>
      <c r="BK188" s="160">
        <f>ROUND(I188*H188,2)</f>
        <v>0</v>
      </c>
      <c r="BL188" s="18" t="s">
        <v>271</v>
      </c>
      <c r="BM188" s="275" t="s">
        <v>1699</v>
      </c>
    </row>
    <row r="189" s="2" customFormat="1" ht="24.15" customHeight="1">
      <c r="A189" s="41"/>
      <c r="B189" s="42"/>
      <c r="C189" s="263" t="s">
        <v>291</v>
      </c>
      <c r="D189" s="263" t="s">
        <v>194</v>
      </c>
      <c r="E189" s="264" t="s">
        <v>298</v>
      </c>
      <c r="F189" s="265" t="s">
        <v>299</v>
      </c>
      <c r="G189" s="266" t="s">
        <v>231</v>
      </c>
      <c r="H189" s="267">
        <v>2</v>
      </c>
      <c r="I189" s="268"/>
      <c r="J189" s="269">
        <f>ROUND(I189*H189,2)</f>
        <v>0</v>
      </c>
      <c r="K189" s="270"/>
      <c r="L189" s="44"/>
      <c r="M189" s="271" t="s">
        <v>1</v>
      </c>
      <c r="N189" s="272" t="s">
        <v>44</v>
      </c>
      <c r="O189" s="100"/>
      <c r="P189" s="273">
        <f>O189*H189</f>
        <v>0</v>
      </c>
      <c r="Q189" s="273">
        <v>0.00048996</v>
      </c>
      <c r="R189" s="273">
        <f>Q189*H189</f>
        <v>0.00097992000000000001</v>
      </c>
      <c r="S189" s="273">
        <v>0</v>
      </c>
      <c r="T189" s="274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5" t="s">
        <v>271</v>
      </c>
      <c r="AT189" s="275" t="s">
        <v>194</v>
      </c>
      <c r="AU189" s="275" t="s">
        <v>91</v>
      </c>
      <c r="AY189" s="18" t="s">
        <v>191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8" t="s">
        <v>91</v>
      </c>
      <c r="BK189" s="160">
        <f>ROUND(I189*H189,2)</f>
        <v>0</v>
      </c>
      <c r="BL189" s="18" t="s">
        <v>271</v>
      </c>
      <c r="BM189" s="275" t="s">
        <v>1700</v>
      </c>
    </row>
    <row r="190" s="2" customFormat="1" ht="21.75" customHeight="1">
      <c r="A190" s="41"/>
      <c r="B190" s="42"/>
      <c r="C190" s="263" t="s">
        <v>297</v>
      </c>
      <c r="D190" s="263" t="s">
        <v>194</v>
      </c>
      <c r="E190" s="264" t="s">
        <v>302</v>
      </c>
      <c r="F190" s="265" t="s">
        <v>303</v>
      </c>
      <c r="G190" s="266" t="s">
        <v>304</v>
      </c>
      <c r="H190" s="267"/>
      <c r="I190" s="268"/>
      <c r="J190" s="269">
        <f>ROUND(I190*H190,2)</f>
        <v>0</v>
      </c>
      <c r="K190" s="270"/>
      <c r="L190" s="44"/>
      <c r="M190" s="271" t="s">
        <v>1</v>
      </c>
      <c r="N190" s="272" t="s">
        <v>44</v>
      </c>
      <c r="O190" s="100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5" t="s">
        <v>271</v>
      </c>
      <c r="AT190" s="275" t="s">
        <v>194</v>
      </c>
      <c r="AU190" s="275" t="s">
        <v>91</v>
      </c>
      <c r="AY190" s="18" t="s">
        <v>191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8" t="s">
        <v>91</v>
      </c>
      <c r="BK190" s="160">
        <f>ROUND(I190*H190,2)</f>
        <v>0</v>
      </c>
      <c r="BL190" s="18" t="s">
        <v>271</v>
      </c>
      <c r="BM190" s="275" t="s">
        <v>1701</v>
      </c>
    </row>
    <row r="191" s="12" customFormat="1" ht="22.8" customHeight="1">
      <c r="A191" s="12"/>
      <c r="B191" s="248"/>
      <c r="C191" s="249"/>
      <c r="D191" s="250" t="s">
        <v>77</v>
      </c>
      <c r="E191" s="261" t="s">
        <v>306</v>
      </c>
      <c r="F191" s="261" t="s">
        <v>307</v>
      </c>
      <c r="G191" s="249"/>
      <c r="H191" s="249"/>
      <c r="I191" s="252"/>
      <c r="J191" s="262">
        <f>BK191</f>
        <v>0</v>
      </c>
      <c r="K191" s="249"/>
      <c r="L191" s="253"/>
      <c r="M191" s="254"/>
      <c r="N191" s="255"/>
      <c r="O191" s="255"/>
      <c r="P191" s="256">
        <f>SUM(P192:P195)</f>
        <v>0</v>
      </c>
      <c r="Q191" s="255"/>
      <c r="R191" s="256">
        <f>SUM(R192:R195)</f>
        <v>0.0037339999999999999</v>
      </c>
      <c r="S191" s="255"/>
      <c r="T191" s="257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8" t="s">
        <v>91</v>
      </c>
      <c r="AT191" s="259" t="s">
        <v>77</v>
      </c>
      <c r="AU191" s="259" t="s">
        <v>85</v>
      </c>
      <c r="AY191" s="258" t="s">
        <v>191</v>
      </c>
      <c r="BK191" s="260">
        <f>SUM(BK192:BK195)</f>
        <v>0</v>
      </c>
    </row>
    <row r="192" s="2" customFormat="1" ht="37.8" customHeight="1">
      <c r="A192" s="41"/>
      <c r="B192" s="42"/>
      <c r="C192" s="263" t="s">
        <v>301</v>
      </c>
      <c r="D192" s="263" t="s">
        <v>194</v>
      </c>
      <c r="E192" s="264" t="s">
        <v>308</v>
      </c>
      <c r="F192" s="265" t="s">
        <v>309</v>
      </c>
      <c r="G192" s="266" t="s">
        <v>231</v>
      </c>
      <c r="H192" s="267">
        <v>2</v>
      </c>
      <c r="I192" s="268"/>
      <c r="J192" s="269">
        <f>ROUND(I192*H192,2)</f>
        <v>0</v>
      </c>
      <c r="K192" s="270"/>
      <c r="L192" s="44"/>
      <c r="M192" s="271" t="s">
        <v>1</v>
      </c>
      <c r="N192" s="272" t="s">
        <v>44</v>
      </c>
      <c r="O192" s="100"/>
      <c r="P192" s="273">
        <f>O192*H192</f>
        <v>0</v>
      </c>
      <c r="Q192" s="273">
        <v>0.001867</v>
      </c>
      <c r="R192" s="273">
        <f>Q192*H192</f>
        <v>0.0037339999999999999</v>
      </c>
      <c r="S192" s="273">
        <v>0</v>
      </c>
      <c r="T192" s="274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5" t="s">
        <v>271</v>
      </c>
      <c r="AT192" s="275" t="s">
        <v>194</v>
      </c>
      <c r="AU192" s="275" t="s">
        <v>91</v>
      </c>
      <c r="AY192" s="18" t="s">
        <v>191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8" t="s">
        <v>91</v>
      </c>
      <c r="BK192" s="160">
        <f>ROUND(I192*H192,2)</f>
        <v>0</v>
      </c>
      <c r="BL192" s="18" t="s">
        <v>271</v>
      </c>
      <c r="BM192" s="275" t="s">
        <v>1702</v>
      </c>
    </row>
    <row r="193" s="2" customFormat="1" ht="24.15" customHeight="1">
      <c r="A193" s="41"/>
      <c r="B193" s="42"/>
      <c r="C193" s="263" t="s">
        <v>7</v>
      </c>
      <c r="D193" s="263" t="s">
        <v>194</v>
      </c>
      <c r="E193" s="264" t="s">
        <v>312</v>
      </c>
      <c r="F193" s="265" t="s">
        <v>313</v>
      </c>
      <c r="G193" s="266" t="s">
        <v>197</v>
      </c>
      <c r="H193" s="267">
        <v>2</v>
      </c>
      <c r="I193" s="268"/>
      <c r="J193" s="269">
        <f>ROUND(I193*H193,2)</f>
        <v>0</v>
      </c>
      <c r="K193" s="270"/>
      <c r="L193" s="44"/>
      <c r="M193" s="271" t="s">
        <v>1</v>
      </c>
      <c r="N193" s="272" t="s">
        <v>44</v>
      </c>
      <c r="O193" s="100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5" t="s">
        <v>271</v>
      </c>
      <c r="AT193" s="275" t="s">
        <v>194</v>
      </c>
      <c r="AU193" s="275" t="s">
        <v>91</v>
      </c>
      <c r="AY193" s="18" t="s">
        <v>191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91</v>
      </c>
      <c r="BK193" s="160">
        <f>ROUND(I193*H193,2)</f>
        <v>0</v>
      </c>
      <c r="BL193" s="18" t="s">
        <v>271</v>
      </c>
      <c r="BM193" s="275" t="s">
        <v>1703</v>
      </c>
    </row>
    <row r="194" s="2" customFormat="1" ht="24.15" customHeight="1">
      <c r="A194" s="41"/>
      <c r="B194" s="42"/>
      <c r="C194" s="263" t="s">
        <v>311</v>
      </c>
      <c r="D194" s="263" t="s">
        <v>194</v>
      </c>
      <c r="E194" s="264" t="s">
        <v>316</v>
      </c>
      <c r="F194" s="265" t="s">
        <v>317</v>
      </c>
      <c r="G194" s="266" t="s">
        <v>197</v>
      </c>
      <c r="H194" s="267">
        <v>2</v>
      </c>
      <c r="I194" s="268"/>
      <c r="J194" s="269">
        <f>ROUND(I194*H194,2)</f>
        <v>0</v>
      </c>
      <c r="K194" s="270"/>
      <c r="L194" s="44"/>
      <c r="M194" s="271" t="s">
        <v>1</v>
      </c>
      <c r="N194" s="272" t="s">
        <v>44</v>
      </c>
      <c r="O194" s="100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5" t="s">
        <v>271</v>
      </c>
      <c r="AT194" s="275" t="s">
        <v>194</v>
      </c>
      <c r="AU194" s="275" t="s">
        <v>91</v>
      </c>
      <c r="AY194" s="18" t="s">
        <v>191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91</v>
      </c>
      <c r="BK194" s="160">
        <f>ROUND(I194*H194,2)</f>
        <v>0</v>
      </c>
      <c r="BL194" s="18" t="s">
        <v>271</v>
      </c>
      <c r="BM194" s="275" t="s">
        <v>1704</v>
      </c>
    </row>
    <row r="195" s="2" customFormat="1" ht="24.15" customHeight="1">
      <c r="A195" s="41"/>
      <c r="B195" s="42"/>
      <c r="C195" s="263" t="s">
        <v>315</v>
      </c>
      <c r="D195" s="263" t="s">
        <v>194</v>
      </c>
      <c r="E195" s="264" t="s">
        <v>320</v>
      </c>
      <c r="F195" s="265" t="s">
        <v>321</v>
      </c>
      <c r="G195" s="266" t="s">
        <v>304</v>
      </c>
      <c r="H195" s="267"/>
      <c r="I195" s="268"/>
      <c r="J195" s="269">
        <f>ROUND(I195*H195,2)</f>
        <v>0</v>
      </c>
      <c r="K195" s="270"/>
      <c r="L195" s="44"/>
      <c r="M195" s="271" t="s">
        <v>1</v>
      </c>
      <c r="N195" s="272" t="s">
        <v>44</v>
      </c>
      <c r="O195" s="100"/>
      <c r="P195" s="273">
        <f>O195*H195</f>
        <v>0</v>
      </c>
      <c r="Q195" s="273">
        <v>0</v>
      </c>
      <c r="R195" s="273">
        <f>Q195*H195</f>
        <v>0</v>
      </c>
      <c r="S195" s="273">
        <v>0</v>
      </c>
      <c r="T195" s="27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5" t="s">
        <v>271</v>
      </c>
      <c r="AT195" s="275" t="s">
        <v>194</v>
      </c>
      <c r="AU195" s="275" t="s">
        <v>91</v>
      </c>
      <c r="AY195" s="18" t="s">
        <v>191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8" t="s">
        <v>91</v>
      </c>
      <c r="BK195" s="160">
        <f>ROUND(I195*H195,2)</f>
        <v>0</v>
      </c>
      <c r="BL195" s="18" t="s">
        <v>271</v>
      </c>
      <c r="BM195" s="275" t="s">
        <v>1705</v>
      </c>
    </row>
    <row r="196" s="12" customFormat="1" ht="22.8" customHeight="1">
      <c r="A196" s="12"/>
      <c r="B196" s="248"/>
      <c r="C196" s="249"/>
      <c r="D196" s="250" t="s">
        <v>77</v>
      </c>
      <c r="E196" s="261" t="s">
        <v>323</v>
      </c>
      <c r="F196" s="261" t="s">
        <v>324</v>
      </c>
      <c r="G196" s="249"/>
      <c r="H196" s="249"/>
      <c r="I196" s="252"/>
      <c r="J196" s="262">
        <f>BK196</f>
        <v>0</v>
      </c>
      <c r="K196" s="249"/>
      <c r="L196" s="253"/>
      <c r="M196" s="254"/>
      <c r="N196" s="255"/>
      <c r="O196" s="255"/>
      <c r="P196" s="256">
        <f>SUM(P197:P200)</f>
        <v>0</v>
      </c>
      <c r="Q196" s="255"/>
      <c r="R196" s="256">
        <f>SUM(R197:R200)</f>
        <v>0.15820200000000001</v>
      </c>
      <c r="S196" s="255"/>
      <c r="T196" s="257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58" t="s">
        <v>91</v>
      </c>
      <c r="AT196" s="259" t="s">
        <v>77</v>
      </c>
      <c r="AU196" s="259" t="s">
        <v>85</v>
      </c>
      <c r="AY196" s="258" t="s">
        <v>191</v>
      </c>
      <c r="BK196" s="260">
        <f>SUM(BK197:BK200)</f>
        <v>0</v>
      </c>
    </row>
    <row r="197" s="2" customFormat="1" ht="37.8" customHeight="1">
      <c r="A197" s="41"/>
      <c r="B197" s="42"/>
      <c r="C197" s="263" t="s">
        <v>319</v>
      </c>
      <c r="D197" s="263" t="s">
        <v>194</v>
      </c>
      <c r="E197" s="264" t="s">
        <v>346</v>
      </c>
      <c r="F197" s="265" t="s">
        <v>347</v>
      </c>
      <c r="G197" s="266" t="s">
        <v>197</v>
      </c>
      <c r="H197" s="267">
        <v>14.025</v>
      </c>
      <c r="I197" s="268"/>
      <c r="J197" s="269">
        <f>ROUND(I197*H197,2)</f>
        <v>0</v>
      </c>
      <c r="K197" s="270"/>
      <c r="L197" s="44"/>
      <c r="M197" s="271" t="s">
        <v>1</v>
      </c>
      <c r="N197" s="272" t="s">
        <v>44</v>
      </c>
      <c r="O197" s="100"/>
      <c r="P197" s="273">
        <f>O197*H197</f>
        <v>0</v>
      </c>
      <c r="Q197" s="273">
        <v>0.01128</v>
      </c>
      <c r="R197" s="273">
        <f>Q197*H197</f>
        <v>0.15820200000000001</v>
      </c>
      <c r="S197" s="273">
        <v>0</v>
      </c>
      <c r="T197" s="274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5" t="s">
        <v>271</v>
      </c>
      <c r="AT197" s="275" t="s">
        <v>194</v>
      </c>
      <c r="AU197" s="275" t="s">
        <v>91</v>
      </c>
      <c r="AY197" s="18" t="s">
        <v>191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8" t="s">
        <v>91</v>
      </c>
      <c r="BK197" s="160">
        <f>ROUND(I197*H197,2)</f>
        <v>0</v>
      </c>
      <c r="BL197" s="18" t="s">
        <v>271</v>
      </c>
      <c r="BM197" s="275" t="s">
        <v>1706</v>
      </c>
    </row>
    <row r="198" s="13" customFormat="1">
      <c r="A198" s="13"/>
      <c r="B198" s="276"/>
      <c r="C198" s="277"/>
      <c r="D198" s="278" t="s">
        <v>200</v>
      </c>
      <c r="E198" s="279" t="s">
        <v>1</v>
      </c>
      <c r="F198" s="280" t="s">
        <v>117</v>
      </c>
      <c r="G198" s="277"/>
      <c r="H198" s="281">
        <v>14.025</v>
      </c>
      <c r="I198" s="282"/>
      <c r="J198" s="277"/>
      <c r="K198" s="277"/>
      <c r="L198" s="283"/>
      <c r="M198" s="284"/>
      <c r="N198" s="285"/>
      <c r="O198" s="285"/>
      <c r="P198" s="285"/>
      <c r="Q198" s="285"/>
      <c r="R198" s="285"/>
      <c r="S198" s="285"/>
      <c r="T198" s="28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7" t="s">
        <v>200</v>
      </c>
      <c r="AU198" s="287" t="s">
        <v>91</v>
      </c>
      <c r="AV198" s="13" t="s">
        <v>91</v>
      </c>
      <c r="AW198" s="13" t="s">
        <v>33</v>
      </c>
      <c r="AX198" s="13" t="s">
        <v>78</v>
      </c>
      <c r="AY198" s="287" t="s">
        <v>191</v>
      </c>
    </row>
    <row r="199" s="14" customFormat="1">
      <c r="A199" s="14"/>
      <c r="B199" s="288"/>
      <c r="C199" s="289"/>
      <c r="D199" s="278" t="s">
        <v>200</v>
      </c>
      <c r="E199" s="290" t="s">
        <v>349</v>
      </c>
      <c r="F199" s="291" t="s">
        <v>204</v>
      </c>
      <c r="G199" s="289"/>
      <c r="H199" s="292">
        <v>14.025</v>
      </c>
      <c r="I199" s="293"/>
      <c r="J199" s="289"/>
      <c r="K199" s="289"/>
      <c r="L199" s="294"/>
      <c r="M199" s="295"/>
      <c r="N199" s="296"/>
      <c r="O199" s="296"/>
      <c r="P199" s="296"/>
      <c r="Q199" s="296"/>
      <c r="R199" s="296"/>
      <c r="S199" s="296"/>
      <c r="T199" s="29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98" t="s">
        <v>200</v>
      </c>
      <c r="AU199" s="298" t="s">
        <v>91</v>
      </c>
      <c r="AV199" s="14" t="s">
        <v>121</v>
      </c>
      <c r="AW199" s="14" t="s">
        <v>33</v>
      </c>
      <c r="AX199" s="14" t="s">
        <v>85</v>
      </c>
      <c r="AY199" s="298" t="s">
        <v>191</v>
      </c>
    </row>
    <row r="200" s="2" customFormat="1" ht="21.75" customHeight="1">
      <c r="A200" s="41"/>
      <c r="B200" s="42"/>
      <c r="C200" s="263" t="s">
        <v>325</v>
      </c>
      <c r="D200" s="263" t="s">
        <v>194</v>
      </c>
      <c r="E200" s="264" t="s">
        <v>350</v>
      </c>
      <c r="F200" s="265" t="s">
        <v>351</v>
      </c>
      <c r="G200" s="266" t="s">
        <v>304</v>
      </c>
      <c r="H200" s="267"/>
      <c r="I200" s="268"/>
      <c r="J200" s="269">
        <f>ROUND(I200*H200,2)</f>
        <v>0</v>
      </c>
      <c r="K200" s="270"/>
      <c r="L200" s="44"/>
      <c r="M200" s="271" t="s">
        <v>1</v>
      </c>
      <c r="N200" s="272" t="s">
        <v>44</v>
      </c>
      <c r="O200" s="100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5" t="s">
        <v>271</v>
      </c>
      <c r="AT200" s="275" t="s">
        <v>194</v>
      </c>
      <c r="AU200" s="275" t="s">
        <v>91</v>
      </c>
      <c r="AY200" s="18" t="s">
        <v>191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8" t="s">
        <v>91</v>
      </c>
      <c r="BK200" s="160">
        <f>ROUND(I200*H200,2)</f>
        <v>0</v>
      </c>
      <c r="BL200" s="18" t="s">
        <v>271</v>
      </c>
      <c r="BM200" s="275" t="s">
        <v>1707</v>
      </c>
    </row>
    <row r="201" s="12" customFormat="1" ht="22.8" customHeight="1">
      <c r="A201" s="12"/>
      <c r="B201" s="248"/>
      <c r="C201" s="249"/>
      <c r="D201" s="250" t="s">
        <v>77</v>
      </c>
      <c r="E201" s="261" t="s">
        <v>388</v>
      </c>
      <c r="F201" s="261" t="s">
        <v>389</v>
      </c>
      <c r="G201" s="249"/>
      <c r="H201" s="249"/>
      <c r="I201" s="252"/>
      <c r="J201" s="262">
        <f>BK201</f>
        <v>0</v>
      </c>
      <c r="K201" s="249"/>
      <c r="L201" s="253"/>
      <c r="M201" s="254"/>
      <c r="N201" s="255"/>
      <c r="O201" s="255"/>
      <c r="P201" s="256">
        <f>SUM(P202:P225)</f>
        <v>0</v>
      </c>
      <c r="Q201" s="255"/>
      <c r="R201" s="256">
        <f>SUM(R202:R225)</f>
        <v>0.18091462500000002</v>
      </c>
      <c r="S201" s="255"/>
      <c r="T201" s="257">
        <f>SUM(T202:T225)</f>
        <v>0.028225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58" t="s">
        <v>91</v>
      </c>
      <c r="AT201" s="259" t="s">
        <v>77</v>
      </c>
      <c r="AU201" s="259" t="s">
        <v>85</v>
      </c>
      <c r="AY201" s="258" t="s">
        <v>191</v>
      </c>
      <c r="BK201" s="260">
        <f>SUM(BK202:BK225)</f>
        <v>0</v>
      </c>
    </row>
    <row r="202" s="2" customFormat="1" ht="16.5" customHeight="1">
      <c r="A202" s="41"/>
      <c r="B202" s="42"/>
      <c r="C202" s="263" t="s">
        <v>330</v>
      </c>
      <c r="D202" s="263" t="s">
        <v>194</v>
      </c>
      <c r="E202" s="264" t="s">
        <v>391</v>
      </c>
      <c r="F202" s="265" t="s">
        <v>392</v>
      </c>
      <c r="G202" s="266" t="s">
        <v>393</v>
      </c>
      <c r="H202" s="267">
        <v>14.199999999999999</v>
      </c>
      <c r="I202" s="268"/>
      <c r="J202" s="269">
        <f>ROUND(I202*H202,2)</f>
        <v>0</v>
      </c>
      <c r="K202" s="270"/>
      <c r="L202" s="44"/>
      <c r="M202" s="271" t="s">
        <v>1</v>
      </c>
      <c r="N202" s="272" t="s">
        <v>44</v>
      </c>
      <c r="O202" s="100"/>
      <c r="P202" s="273">
        <f>O202*H202</f>
        <v>0</v>
      </c>
      <c r="Q202" s="273">
        <v>0</v>
      </c>
      <c r="R202" s="273">
        <f>Q202*H202</f>
        <v>0</v>
      </c>
      <c r="S202" s="273">
        <v>0.001</v>
      </c>
      <c r="T202" s="274">
        <f>S202*H202</f>
        <v>0.014199999999999999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5" t="s">
        <v>271</v>
      </c>
      <c r="AT202" s="275" t="s">
        <v>194</v>
      </c>
      <c r="AU202" s="275" t="s">
        <v>91</v>
      </c>
      <c r="AY202" s="18" t="s">
        <v>191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8" t="s">
        <v>91</v>
      </c>
      <c r="BK202" s="160">
        <f>ROUND(I202*H202,2)</f>
        <v>0</v>
      </c>
      <c r="BL202" s="18" t="s">
        <v>271</v>
      </c>
      <c r="BM202" s="275" t="s">
        <v>1708</v>
      </c>
    </row>
    <row r="203" s="13" customFormat="1">
      <c r="A203" s="13"/>
      <c r="B203" s="276"/>
      <c r="C203" s="277"/>
      <c r="D203" s="278" t="s">
        <v>200</v>
      </c>
      <c r="E203" s="279" t="s">
        <v>1</v>
      </c>
      <c r="F203" s="280" t="s">
        <v>1709</v>
      </c>
      <c r="G203" s="277"/>
      <c r="H203" s="281">
        <v>14.199999999999999</v>
      </c>
      <c r="I203" s="282"/>
      <c r="J203" s="277"/>
      <c r="K203" s="277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200</v>
      </c>
      <c r="AU203" s="287" t="s">
        <v>91</v>
      </c>
      <c r="AV203" s="13" t="s">
        <v>91</v>
      </c>
      <c r="AW203" s="13" t="s">
        <v>33</v>
      </c>
      <c r="AX203" s="13" t="s">
        <v>78</v>
      </c>
      <c r="AY203" s="287" t="s">
        <v>191</v>
      </c>
    </row>
    <row r="204" s="14" customFormat="1">
      <c r="A204" s="14"/>
      <c r="B204" s="288"/>
      <c r="C204" s="289"/>
      <c r="D204" s="278" t="s">
        <v>200</v>
      </c>
      <c r="E204" s="290" t="s">
        <v>126</v>
      </c>
      <c r="F204" s="291" t="s">
        <v>204</v>
      </c>
      <c r="G204" s="289"/>
      <c r="H204" s="292">
        <v>14.199999999999999</v>
      </c>
      <c r="I204" s="293"/>
      <c r="J204" s="289"/>
      <c r="K204" s="289"/>
      <c r="L204" s="294"/>
      <c r="M204" s="295"/>
      <c r="N204" s="296"/>
      <c r="O204" s="296"/>
      <c r="P204" s="296"/>
      <c r="Q204" s="296"/>
      <c r="R204" s="296"/>
      <c r="S204" s="296"/>
      <c r="T204" s="29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8" t="s">
        <v>200</v>
      </c>
      <c r="AU204" s="298" t="s">
        <v>91</v>
      </c>
      <c r="AV204" s="14" t="s">
        <v>121</v>
      </c>
      <c r="AW204" s="14" t="s">
        <v>33</v>
      </c>
      <c r="AX204" s="14" t="s">
        <v>85</v>
      </c>
      <c r="AY204" s="298" t="s">
        <v>191</v>
      </c>
    </row>
    <row r="205" s="2" customFormat="1" ht="16.5" customHeight="1">
      <c r="A205" s="41"/>
      <c r="B205" s="42"/>
      <c r="C205" s="263" t="s">
        <v>336</v>
      </c>
      <c r="D205" s="263" t="s">
        <v>194</v>
      </c>
      <c r="E205" s="264" t="s">
        <v>397</v>
      </c>
      <c r="F205" s="265" t="s">
        <v>398</v>
      </c>
      <c r="G205" s="266" t="s">
        <v>393</v>
      </c>
      <c r="H205" s="267">
        <v>14.199999999999999</v>
      </c>
      <c r="I205" s="268"/>
      <c r="J205" s="269">
        <f>ROUND(I205*H205,2)</f>
        <v>0</v>
      </c>
      <c r="K205" s="270"/>
      <c r="L205" s="44"/>
      <c r="M205" s="271" t="s">
        <v>1</v>
      </c>
      <c r="N205" s="272" t="s">
        <v>44</v>
      </c>
      <c r="O205" s="100"/>
      <c r="P205" s="273">
        <f>O205*H205</f>
        <v>0</v>
      </c>
      <c r="Q205" s="273">
        <v>4.5000000000000003E-05</v>
      </c>
      <c r="R205" s="273">
        <f>Q205*H205</f>
        <v>0.00063900000000000003</v>
      </c>
      <c r="S205" s="273">
        <v>0</v>
      </c>
      <c r="T205" s="274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5" t="s">
        <v>271</v>
      </c>
      <c r="AT205" s="275" t="s">
        <v>194</v>
      </c>
      <c r="AU205" s="275" t="s">
        <v>91</v>
      </c>
      <c r="AY205" s="18" t="s">
        <v>191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91</v>
      </c>
      <c r="BK205" s="160">
        <f>ROUND(I205*H205,2)</f>
        <v>0</v>
      </c>
      <c r="BL205" s="18" t="s">
        <v>271</v>
      </c>
      <c r="BM205" s="275" t="s">
        <v>1710</v>
      </c>
    </row>
    <row r="206" s="13" customFormat="1">
      <c r="A206" s="13"/>
      <c r="B206" s="276"/>
      <c r="C206" s="277"/>
      <c r="D206" s="278" t="s">
        <v>200</v>
      </c>
      <c r="E206" s="279" t="s">
        <v>1</v>
      </c>
      <c r="F206" s="280" t="s">
        <v>126</v>
      </c>
      <c r="G206" s="277"/>
      <c r="H206" s="281">
        <v>14.199999999999999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200</v>
      </c>
      <c r="AU206" s="287" t="s">
        <v>91</v>
      </c>
      <c r="AV206" s="13" t="s">
        <v>91</v>
      </c>
      <c r="AW206" s="13" t="s">
        <v>33</v>
      </c>
      <c r="AX206" s="13" t="s">
        <v>85</v>
      </c>
      <c r="AY206" s="287" t="s">
        <v>191</v>
      </c>
    </row>
    <row r="207" s="2" customFormat="1" ht="16.5" customHeight="1">
      <c r="A207" s="41"/>
      <c r="B207" s="42"/>
      <c r="C207" s="310" t="s">
        <v>340</v>
      </c>
      <c r="D207" s="310" t="s">
        <v>292</v>
      </c>
      <c r="E207" s="311" t="s">
        <v>401</v>
      </c>
      <c r="F207" s="312" t="s">
        <v>402</v>
      </c>
      <c r="G207" s="313" t="s">
        <v>197</v>
      </c>
      <c r="H207" s="314">
        <v>1.4910000000000001</v>
      </c>
      <c r="I207" s="315"/>
      <c r="J207" s="316">
        <f>ROUND(I207*H207,2)</f>
        <v>0</v>
      </c>
      <c r="K207" s="317"/>
      <c r="L207" s="318"/>
      <c r="M207" s="319" t="s">
        <v>1</v>
      </c>
      <c r="N207" s="320" t="s">
        <v>44</v>
      </c>
      <c r="O207" s="100"/>
      <c r="P207" s="273">
        <f>O207*H207</f>
        <v>0</v>
      </c>
      <c r="Q207" s="273">
        <v>0.0030000000000000001</v>
      </c>
      <c r="R207" s="273">
        <f>Q207*H207</f>
        <v>0.0044730000000000004</v>
      </c>
      <c r="S207" s="273">
        <v>0</v>
      </c>
      <c r="T207" s="274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5" t="s">
        <v>295</v>
      </c>
      <c r="AT207" s="275" t="s">
        <v>292</v>
      </c>
      <c r="AU207" s="275" t="s">
        <v>91</v>
      </c>
      <c r="AY207" s="18" t="s">
        <v>191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8" t="s">
        <v>91</v>
      </c>
      <c r="BK207" s="160">
        <f>ROUND(I207*H207,2)</f>
        <v>0</v>
      </c>
      <c r="BL207" s="18" t="s">
        <v>271</v>
      </c>
      <c r="BM207" s="275" t="s">
        <v>1711</v>
      </c>
    </row>
    <row r="208" s="13" customFormat="1">
      <c r="A208" s="13"/>
      <c r="B208" s="276"/>
      <c r="C208" s="277"/>
      <c r="D208" s="278" t="s">
        <v>200</v>
      </c>
      <c r="E208" s="277"/>
      <c r="F208" s="280" t="s">
        <v>1712</v>
      </c>
      <c r="G208" s="277"/>
      <c r="H208" s="281">
        <v>1.4910000000000001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200</v>
      </c>
      <c r="AU208" s="287" t="s">
        <v>91</v>
      </c>
      <c r="AV208" s="13" t="s">
        <v>91</v>
      </c>
      <c r="AW208" s="13" t="s">
        <v>4</v>
      </c>
      <c r="AX208" s="13" t="s">
        <v>85</v>
      </c>
      <c r="AY208" s="287" t="s">
        <v>191</v>
      </c>
    </row>
    <row r="209" s="2" customFormat="1" ht="24.15" customHeight="1">
      <c r="A209" s="41"/>
      <c r="B209" s="42"/>
      <c r="C209" s="263" t="s">
        <v>345</v>
      </c>
      <c r="D209" s="263" t="s">
        <v>194</v>
      </c>
      <c r="E209" s="264" t="s">
        <v>406</v>
      </c>
      <c r="F209" s="265" t="s">
        <v>407</v>
      </c>
      <c r="G209" s="266" t="s">
        <v>197</v>
      </c>
      <c r="H209" s="267">
        <v>14.025</v>
      </c>
      <c r="I209" s="268"/>
      <c r="J209" s="269">
        <f>ROUND(I209*H209,2)</f>
        <v>0</v>
      </c>
      <c r="K209" s="270"/>
      <c r="L209" s="44"/>
      <c r="M209" s="271" t="s">
        <v>1</v>
      </c>
      <c r="N209" s="272" t="s">
        <v>44</v>
      </c>
      <c r="O209" s="100"/>
      <c r="P209" s="273">
        <f>O209*H209</f>
        <v>0</v>
      </c>
      <c r="Q209" s="273">
        <v>0</v>
      </c>
      <c r="R209" s="273">
        <f>Q209*H209</f>
        <v>0</v>
      </c>
      <c r="S209" s="273">
        <v>0.001</v>
      </c>
      <c r="T209" s="274">
        <f>S209*H209</f>
        <v>0.014025000000000001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5" t="s">
        <v>271</v>
      </c>
      <c r="AT209" s="275" t="s">
        <v>194</v>
      </c>
      <c r="AU209" s="275" t="s">
        <v>91</v>
      </c>
      <c r="AY209" s="18" t="s">
        <v>191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8" t="s">
        <v>91</v>
      </c>
      <c r="BK209" s="160">
        <f>ROUND(I209*H209,2)</f>
        <v>0</v>
      </c>
      <c r="BL209" s="18" t="s">
        <v>271</v>
      </c>
      <c r="BM209" s="275" t="s">
        <v>1713</v>
      </c>
    </row>
    <row r="210" s="13" customFormat="1">
      <c r="A210" s="13"/>
      <c r="B210" s="276"/>
      <c r="C210" s="277"/>
      <c r="D210" s="278" t="s">
        <v>200</v>
      </c>
      <c r="E210" s="279" t="s">
        <v>1</v>
      </c>
      <c r="F210" s="280" t="s">
        <v>117</v>
      </c>
      <c r="G210" s="277"/>
      <c r="H210" s="281">
        <v>14.025</v>
      </c>
      <c r="I210" s="282"/>
      <c r="J210" s="277"/>
      <c r="K210" s="277"/>
      <c r="L210" s="283"/>
      <c r="M210" s="284"/>
      <c r="N210" s="285"/>
      <c r="O210" s="285"/>
      <c r="P210" s="285"/>
      <c r="Q210" s="285"/>
      <c r="R210" s="285"/>
      <c r="S210" s="285"/>
      <c r="T210" s="28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7" t="s">
        <v>200</v>
      </c>
      <c r="AU210" s="287" t="s">
        <v>91</v>
      </c>
      <c r="AV210" s="13" t="s">
        <v>91</v>
      </c>
      <c r="AW210" s="13" t="s">
        <v>33</v>
      </c>
      <c r="AX210" s="13" t="s">
        <v>85</v>
      </c>
      <c r="AY210" s="287" t="s">
        <v>191</v>
      </c>
    </row>
    <row r="211" s="2" customFormat="1" ht="24.15" customHeight="1">
      <c r="A211" s="41"/>
      <c r="B211" s="42"/>
      <c r="C211" s="263" t="s">
        <v>295</v>
      </c>
      <c r="D211" s="263" t="s">
        <v>194</v>
      </c>
      <c r="E211" s="264" t="s">
        <v>410</v>
      </c>
      <c r="F211" s="265" t="s">
        <v>411</v>
      </c>
      <c r="G211" s="266" t="s">
        <v>197</v>
      </c>
      <c r="H211" s="267">
        <v>14.025</v>
      </c>
      <c r="I211" s="268"/>
      <c r="J211" s="269">
        <f>ROUND(I211*H211,2)</f>
        <v>0</v>
      </c>
      <c r="K211" s="270"/>
      <c r="L211" s="44"/>
      <c r="M211" s="271" t="s">
        <v>1</v>
      </c>
      <c r="N211" s="272" t="s">
        <v>44</v>
      </c>
      <c r="O211" s="100"/>
      <c r="P211" s="273">
        <f>O211*H211</f>
        <v>0</v>
      </c>
      <c r="Q211" s="273">
        <v>0.00029999999999999997</v>
      </c>
      <c r="R211" s="273">
        <f>Q211*H211</f>
        <v>0.0042074999999999994</v>
      </c>
      <c r="S211" s="273">
        <v>0</v>
      </c>
      <c r="T211" s="274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5" t="s">
        <v>271</v>
      </c>
      <c r="AT211" s="275" t="s">
        <v>194</v>
      </c>
      <c r="AU211" s="275" t="s">
        <v>91</v>
      </c>
      <c r="AY211" s="18" t="s">
        <v>191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8" t="s">
        <v>91</v>
      </c>
      <c r="BK211" s="160">
        <f>ROUND(I211*H211,2)</f>
        <v>0</v>
      </c>
      <c r="BL211" s="18" t="s">
        <v>271</v>
      </c>
      <c r="BM211" s="275" t="s">
        <v>1714</v>
      </c>
    </row>
    <row r="212" s="13" customFormat="1">
      <c r="A212" s="13"/>
      <c r="B212" s="276"/>
      <c r="C212" s="277"/>
      <c r="D212" s="278" t="s">
        <v>200</v>
      </c>
      <c r="E212" s="279" t="s">
        <v>1</v>
      </c>
      <c r="F212" s="280" t="s">
        <v>117</v>
      </c>
      <c r="G212" s="277"/>
      <c r="H212" s="281">
        <v>14.025</v>
      </c>
      <c r="I212" s="282"/>
      <c r="J212" s="277"/>
      <c r="K212" s="277"/>
      <c r="L212" s="283"/>
      <c r="M212" s="284"/>
      <c r="N212" s="285"/>
      <c r="O212" s="285"/>
      <c r="P212" s="285"/>
      <c r="Q212" s="285"/>
      <c r="R212" s="285"/>
      <c r="S212" s="285"/>
      <c r="T212" s="28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7" t="s">
        <v>200</v>
      </c>
      <c r="AU212" s="287" t="s">
        <v>91</v>
      </c>
      <c r="AV212" s="13" t="s">
        <v>91</v>
      </c>
      <c r="AW212" s="13" t="s">
        <v>33</v>
      </c>
      <c r="AX212" s="13" t="s">
        <v>85</v>
      </c>
      <c r="AY212" s="287" t="s">
        <v>191</v>
      </c>
    </row>
    <row r="213" s="2" customFormat="1" ht="16.5" customHeight="1">
      <c r="A213" s="41"/>
      <c r="B213" s="42"/>
      <c r="C213" s="310" t="s">
        <v>355</v>
      </c>
      <c r="D213" s="310" t="s">
        <v>292</v>
      </c>
      <c r="E213" s="311" t="s">
        <v>401</v>
      </c>
      <c r="F213" s="312" t="s">
        <v>402</v>
      </c>
      <c r="G213" s="313" t="s">
        <v>197</v>
      </c>
      <c r="H213" s="314">
        <v>14.726000000000001</v>
      </c>
      <c r="I213" s="315"/>
      <c r="J213" s="316">
        <f>ROUND(I213*H213,2)</f>
        <v>0</v>
      </c>
      <c r="K213" s="317"/>
      <c r="L213" s="318"/>
      <c r="M213" s="319" t="s">
        <v>1</v>
      </c>
      <c r="N213" s="320" t="s">
        <v>44</v>
      </c>
      <c r="O213" s="100"/>
      <c r="P213" s="273">
        <f>O213*H213</f>
        <v>0</v>
      </c>
      <c r="Q213" s="273">
        <v>0.0030000000000000001</v>
      </c>
      <c r="R213" s="273">
        <f>Q213*H213</f>
        <v>0.044178000000000002</v>
      </c>
      <c r="S213" s="273">
        <v>0</v>
      </c>
      <c r="T213" s="274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5" t="s">
        <v>295</v>
      </c>
      <c r="AT213" s="275" t="s">
        <v>292</v>
      </c>
      <c r="AU213" s="275" t="s">
        <v>91</v>
      </c>
      <c r="AY213" s="18" t="s">
        <v>191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8" t="s">
        <v>91</v>
      </c>
      <c r="BK213" s="160">
        <f>ROUND(I213*H213,2)</f>
        <v>0</v>
      </c>
      <c r="BL213" s="18" t="s">
        <v>271</v>
      </c>
      <c r="BM213" s="275" t="s">
        <v>1715</v>
      </c>
    </row>
    <row r="214" s="13" customFormat="1">
      <c r="A214" s="13"/>
      <c r="B214" s="276"/>
      <c r="C214" s="277"/>
      <c r="D214" s="278" t="s">
        <v>200</v>
      </c>
      <c r="E214" s="277"/>
      <c r="F214" s="280" t="s">
        <v>1716</v>
      </c>
      <c r="G214" s="277"/>
      <c r="H214" s="281">
        <v>14.726000000000001</v>
      </c>
      <c r="I214" s="282"/>
      <c r="J214" s="277"/>
      <c r="K214" s="277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200</v>
      </c>
      <c r="AU214" s="287" t="s">
        <v>91</v>
      </c>
      <c r="AV214" s="13" t="s">
        <v>91</v>
      </c>
      <c r="AW214" s="13" t="s">
        <v>4</v>
      </c>
      <c r="AX214" s="13" t="s">
        <v>85</v>
      </c>
      <c r="AY214" s="287" t="s">
        <v>191</v>
      </c>
    </row>
    <row r="215" s="2" customFormat="1" ht="21.75" customHeight="1">
      <c r="A215" s="41"/>
      <c r="B215" s="42"/>
      <c r="C215" s="263" t="s">
        <v>359</v>
      </c>
      <c r="D215" s="263" t="s">
        <v>194</v>
      </c>
      <c r="E215" s="264" t="s">
        <v>417</v>
      </c>
      <c r="F215" s="265" t="s">
        <v>418</v>
      </c>
      <c r="G215" s="266" t="s">
        <v>197</v>
      </c>
      <c r="H215" s="267">
        <v>14.025</v>
      </c>
      <c r="I215" s="268"/>
      <c r="J215" s="269">
        <f>ROUND(I215*H215,2)</f>
        <v>0</v>
      </c>
      <c r="K215" s="270"/>
      <c r="L215" s="44"/>
      <c r="M215" s="271" t="s">
        <v>1</v>
      </c>
      <c r="N215" s="272" t="s">
        <v>44</v>
      </c>
      <c r="O215" s="100"/>
      <c r="P215" s="273">
        <f>O215*H215</f>
        <v>0</v>
      </c>
      <c r="Q215" s="273">
        <v>0</v>
      </c>
      <c r="R215" s="273">
        <f>Q215*H215</f>
        <v>0</v>
      </c>
      <c r="S215" s="273">
        <v>0</v>
      </c>
      <c r="T215" s="274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5" t="s">
        <v>271</v>
      </c>
      <c r="AT215" s="275" t="s">
        <v>194</v>
      </c>
      <c r="AU215" s="275" t="s">
        <v>91</v>
      </c>
      <c r="AY215" s="18" t="s">
        <v>191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8" t="s">
        <v>91</v>
      </c>
      <c r="BK215" s="160">
        <f>ROUND(I215*H215,2)</f>
        <v>0</v>
      </c>
      <c r="BL215" s="18" t="s">
        <v>271</v>
      </c>
      <c r="BM215" s="275" t="s">
        <v>1717</v>
      </c>
    </row>
    <row r="216" s="13" customFormat="1">
      <c r="A216" s="13"/>
      <c r="B216" s="276"/>
      <c r="C216" s="277"/>
      <c r="D216" s="278" t="s">
        <v>200</v>
      </c>
      <c r="E216" s="279" t="s">
        <v>1</v>
      </c>
      <c r="F216" s="280" t="s">
        <v>117</v>
      </c>
      <c r="G216" s="277"/>
      <c r="H216" s="281">
        <v>14.025</v>
      </c>
      <c r="I216" s="282"/>
      <c r="J216" s="277"/>
      <c r="K216" s="277"/>
      <c r="L216" s="283"/>
      <c r="M216" s="284"/>
      <c r="N216" s="285"/>
      <c r="O216" s="285"/>
      <c r="P216" s="285"/>
      <c r="Q216" s="285"/>
      <c r="R216" s="285"/>
      <c r="S216" s="285"/>
      <c r="T216" s="2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7" t="s">
        <v>200</v>
      </c>
      <c r="AU216" s="287" t="s">
        <v>91</v>
      </c>
      <c r="AV216" s="13" t="s">
        <v>91</v>
      </c>
      <c r="AW216" s="13" t="s">
        <v>33</v>
      </c>
      <c r="AX216" s="13" t="s">
        <v>85</v>
      </c>
      <c r="AY216" s="287" t="s">
        <v>191</v>
      </c>
    </row>
    <row r="217" s="2" customFormat="1" ht="24.15" customHeight="1">
      <c r="A217" s="41"/>
      <c r="B217" s="42"/>
      <c r="C217" s="263" t="s">
        <v>363</v>
      </c>
      <c r="D217" s="263" t="s">
        <v>194</v>
      </c>
      <c r="E217" s="264" t="s">
        <v>421</v>
      </c>
      <c r="F217" s="265" t="s">
        <v>422</v>
      </c>
      <c r="G217" s="266" t="s">
        <v>197</v>
      </c>
      <c r="H217" s="267">
        <v>14.025</v>
      </c>
      <c r="I217" s="268"/>
      <c r="J217" s="269">
        <f>ROUND(I217*H217,2)</f>
        <v>0</v>
      </c>
      <c r="K217" s="270"/>
      <c r="L217" s="44"/>
      <c r="M217" s="271" t="s">
        <v>1</v>
      </c>
      <c r="N217" s="272" t="s">
        <v>44</v>
      </c>
      <c r="O217" s="100"/>
      <c r="P217" s="273">
        <f>O217*H217</f>
        <v>0</v>
      </c>
      <c r="Q217" s="273">
        <v>8.5000000000000006E-05</v>
      </c>
      <c r="R217" s="273">
        <f>Q217*H217</f>
        <v>0.001192125</v>
      </c>
      <c r="S217" s="273">
        <v>0</v>
      </c>
      <c r="T217" s="274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5" t="s">
        <v>271</v>
      </c>
      <c r="AT217" s="275" t="s">
        <v>194</v>
      </c>
      <c r="AU217" s="275" t="s">
        <v>91</v>
      </c>
      <c r="AY217" s="18" t="s">
        <v>191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8" t="s">
        <v>91</v>
      </c>
      <c r="BK217" s="160">
        <f>ROUND(I217*H217,2)</f>
        <v>0</v>
      </c>
      <c r="BL217" s="18" t="s">
        <v>271</v>
      </c>
      <c r="BM217" s="275" t="s">
        <v>1718</v>
      </c>
    </row>
    <row r="218" s="13" customFormat="1">
      <c r="A218" s="13"/>
      <c r="B218" s="276"/>
      <c r="C218" s="277"/>
      <c r="D218" s="278" t="s">
        <v>200</v>
      </c>
      <c r="E218" s="279" t="s">
        <v>1</v>
      </c>
      <c r="F218" s="280" t="s">
        <v>117</v>
      </c>
      <c r="G218" s="277"/>
      <c r="H218" s="281">
        <v>14.025</v>
      </c>
      <c r="I218" s="282"/>
      <c r="J218" s="277"/>
      <c r="K218" s="277"/>
      <c r="L218" s="283"/>
      <c r="M218" s="284"/>
      <c r="N218" s="285"/>
      <c r="O218" s="285"/>
      <c r="P218" s="285"/>
      <c r="Q218" s="285"/>
      <c r="R218" s="285"/>
      <c r="S218" s="285"/>
      <c r="T218" s="2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7" t="s">
        <v>200</v>
      </c>
      <c r="AU218" s="287" t="s">
        <v>91</v>
      </c>
      <c r="AV218" s="13" t="s">
        <v>91</v>
      </c>
      <c r="AW218" s="13" t="s">
        <v>33</v>
      </c>
      <c r="AX218" s="13" t="s">
        <v>85</v>
      </c>
      <c r="AY218" s="287" t="s">
        <v>191</v>
      </c>
    </row>
    <row r="219" s="2" customFormat="1" ht="24.15" customHeight="1">
      <c r="A219" s="41"/>
      <c r="B219" s="42"/>
      <c r="C219" s="263" t="s">
        <v>367</v>
      </c>
      <c r="D219" s="263" t="s">
        <v>194</v>
      </c>
      <c r="E219" s="264" t="s">
        <v>425</v>
      </c>
      <c r="F219" s="265" t="s">
        <v>426</v>
      </c>
      <c r="G219" s="266" t="s">
        <v>197</v>
      </c>
      <c r="H219" s="267">
        <v>14.025</v>
      </c>
      <c r="I219" s="268"/>
      <c r="J219" s="269">
        <f>ROUND(I219*H219,2)</f>
        <v>0</v>
      </c>
      <c r="K219" s="270"/>
      <c r="L219" s="44"/>
      <c r="M219" s="271" t="s">
        <v>1</v>
      </c>
      <c r="N219" s="272" t="s">
        <v>44</v>
      </c>
      <c r="O219" s="100"/>
      <c r="P219" s="273">
        <f>O219*H219</f>
        <v>0</v>
      </c>
      <c r="Q219" s="273">
        <v>0.0044999999999999997</v>
      </c>
      <c r="R219" s="273">
        <f>Q219*H219</f>
        <v>0.063112500000000002</v>
      </c>
      <c r="S219" s="273">
        <v>0</v>
      </c>
      <c r="T219" s="274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5" t="s">
        <v>271</v>
      </c>
      <c r="AT219" s="275" t="s">
        <v>194</v>
      </c>
      <c r="AU219" s="275" t="s">
        <v>91</v>
      </c>
      <c r="AY219" s="18" t="s">
        <v>191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8" t="s">
        <v>91</v>
      </c>
      <c r="BK219" s="160">
        <f>ROUND(I219*H219,2)</f>
        <v>0</v>
      </c>
      <c r="BL219" s="18" t="s">
        <v>271</v>
      </c>
      <c r="BM219" s="275" t="s">
        <v>1719</v>
      </c>
    </row>
    <row r="220" s="13" customFormat="1">
      <c r="A220" s="13"/>
      <c r="B220" s="276"/>
      <c r="C220" s="277"/>
      <c r="D220" s="278" t="s">
        <v>200</v>
      </c>
      <c r="E220" s="279" t="s">
        <v>1</v>
      </c>
      <c r="F220" s="280" t="s">
        <v>117</v>
      </c>
      <c r="G220" s="277"/>
      <c r="H220" s="281">
        <v>14.025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200</v>
      </c>
      <c r="AU220" s="287" t="s">
        <v>91</v>
      </c>
      <c r="AV220" s="13" t="s">
        <v>91</v>
      </c>
      <c r="AW220" s="13" t="s">
        <v>33</v>
      </c>
      <c r="AX220" s="13" t="s">
        <v>85</v>
      </c>
      <c r="AY220" s="287" t="s">
        <v>191</v>
      </c>
    </row>
    <row r="221" s="2" customFormat="1" ht="21.75" customHeight="1">
      <c r="A221" s="41"/>
      <c r="B221" s="42"/>
      <c r="C221" s="263" t="s">
        <v>371</v>
      </c>
      <c r="D221" s="263" t="s">
        <v>194</v>
      </c>
      <c r="E221" s="264" t="s">
        <v>429</v>
      </c>
      <c r="F221" s="265" t="s">
        <v>430</v>
      </c>
      <c r="G221" s="266" t="s">
        <v>197</v>
      </c>
      <c r="H221" s="267">
        <v>14.025</v>
      </c>
      <c r="I221" s="268"/>
      <c r="J221" s="269">
        <f>ROUND(I221*H221,2)</f>
        <v>0</v>
      </c>
      <c r="K221" s="270"/>
      <c r="L221" s="44"/>
      <c r="M221" s="271" t="s">
        <v>1</v>
      </c>
      <c r="N221" s="272" t="s">
        <v>44</v>
      </c>
      <c r="O221" s="100"/>
      <c r="P221" s="273">
        <f>O221*H221</f>
        <v>0</v>
      </c>
      <c r="Q221" s="273">
        <v>0.0044999999999999997</v>
      </c>
      <c r="R221" s="273">
        <f>Q221*H221</f>
        <v>0.063112500000000002</v>
      </c>
      <c r="S221" s="273">
        <v>0</v>
      </c>
      <c r="T221" s="274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5" t="s">
        <v>271</v>
      </c>
      <c r="AT221" s="275" t="s">
        <v>194</v>
      </c>
      <c r="AU221" s="275" t="s">
        <v>91</v>
      </c>
      <c r="AY221" s="18" t="s">
        <v>191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8" t="s">
        <v>91</v>
      </c>
      <c r="BK221" s="160">
        <f>ROUND(I221*H221,2)</f>
        <v>0</v>
      </c>
      <c r="BL221" s="18" t="s">
        <v>271</v>
      </c>
      <c r="BM221" s="275" t="s">
        <v>1720</v>
      </c>
    </row>
    <row r="222" s="13" customFormat="1">
      <c r="A222" s="13"/>
      <c r="B222" s="276"/>
      <c r="C222" s="277"/>
      <c r="D222" s="278" t="s">
        <v>200</v>
      </c>
      <c r="E222" s="279" t="s">
        <v>1</v>
      </c>
      <c r="F222" s="280" t="s">
        <v>117</v>
      </c>
      <c r="G222" s="277"/>
      <c r="H222" s="281">
        <v>14.025</v>
      </c>
      <c r="I222" s="282"/>
      <c r="J222" s="277"/>
      <c r="K222" s="277"/>
      <c r="L222" s="283"/>
      <c r="M222" s="284"/>
      <c r="N222" s="285"/>
      <c r="O222" s="285"/>
      <c r="P222" s="285"/>
      <c r="Q222" s="285"/>
      <c r="R222" s="285"/>
      <c r="S222" s="285"/>
      <c r="T222" s="2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7" t="s">
        <v>200</v>
      </c>
      <c r="AU222" s="287" t="s">
        <v>91</v>
      </c>
      <c r="AV222" s="13" t="s">
        <v>91</v>
      </c>
      <c r="AW222" s="13" t="s">
        <v>33</v>
      </c>
      <c r="AX222" s="13" t="s">
        <v>85</v>
      </c>
      <c r="AY222" s="287" t="s">
        <v>191</v>
      </c>
    </row>
    <row r="223" s="2" customFormat="1" ht="24.15" customHeight="1">
      <c r="A223" s="41"/>
      <c r="B223" s="42"/>
      <c r="C223" s="263" t="s">
        <v>376</v>
      </c>
      <c r="D223" s="263" t="s">
        <v>194</v>
      </c>
      <c r="E223" s="264" t="s">
        <v>433</v>
      </c>
      <c r="F223" s="265" t="s">
        <v>434</v>
      </c>
      <c r="G223" s="266" t="s">
        <v>197</v>
      </c>
      <c r="H223" s="267">
        <v>14.025</v>
      </c>
      <c r="I223" s="268"/>
      <c r="J223" s="269">
        <f>ROUND(I223*H223,2)</f>
        <v>0</v>
      </c>
      <c r="K223" s="270"/>
      <c r="L223" s="44"/>
      <c r="M223" s="271" t="s">
        <v>1</v>
      </c>
      <c r="N223" s="272" t="s">
        <v>44</v>
      </c>
      <c r="O223" s="100"/>
      <c r="P223" s="273">
        <f>O223*H223</f>
        <v>0</v>
      </c>
      <c r="Q223" s="273">
        <v>0</v>
      </c>
      <c r="R223" s="273">
        <f>Q223*H223</f>
        <v>0</v>
      </c>
      <c r="S223" s="273">
        <v>0</v>
      </c>
      <c r="T223" s="274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5" t="s">
        <v>271</v>
      </c>
      <c r="AT223" s="275" t="s">
        <v>194</v>
      </c>
      <c r="AU223" s="275" t="s">
        <v>91</v>
      </c>
      <c r="AY223" s="18" t="s">
        <v>191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8" t="s">
        <v>91</v>
      </c>
      <c r="BK223" s="160">
        <f>ROUND(I223*H223,2)</f>
        <v>0</v>
      </c>
      <c r="BL223" s="18" t="s">
        <v>271</v>
      </c>
      <c r="BM223" s="275" t="s">
        <v>1721</v>
      </c>
    </row>
    <row r="224" s="13" customFormat="1">
      <c r="A224" s="13"/>
      <c r="B224" s="276"/>
      <c r="C224" s="277"/>
      <c r="D224" s="278" t="s">
        <v>200</v>
      </c>
      <c r="E224" s="279" t="s">
        <v>1</v>
      </c>
      <c r="F224" s="280" t="s">
        <v>117</v>
      </c>
      <c r="G224" s="277"/>
      <c r="H224" s="281">
        <v>14.025</v>
      </c>
      <c r="I224" s="282"/>
      <c r="J224" s="277"/>
      <c r="K224" s="277"/>
      <c r="L224" s="283"/>
      <c r="M224" s="284"/>
      <c r="N224" s="285"/>
      <c r="O224" s="285"/>
      <c r="P224" s="285"/>
      <c r="Q224" s="285"/>
      <c r="R224" s="285"/>
      <c r="S224" s="285"/>
      <c r="T224" s="2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7" t="s">
        <v>200</v>
      </c>
      <c r="AU224" s="287" t="s">
        <v>91</v>
      </c>
      <c r="AV224" s="13" t="s">
        <v>91</v>
      </c>
      <c r="AW224" s="13" t="s">
        <v>33</v>
      </c>
      <c r="AX224" s="13" t="s">
        <v>85</v>
      </c>
      <c r="AY224" s="287" t="s">
        <v>191</v>
      </c>
    </row>
    <row r="225" s="2" customFormat="1" ht="24.15" customHeight="1">
      <c r="A225" s="41"/>
      <c r="B225" s="42"/>
      <c r="C225" s="263" t="s">
        <v>380</v>
      </c>
      <c r="D225" s="263" t="s">
        <v>194</v>
      </c>
      <c r="E225" s="264" t="s">
        <v>437</v>
      </c>
      <c r="F225" s="265" t="s">
        <v>438</v>
      </c>
      <c r="G225" s="266" t="s">
        <v>304</v>
      </c>
      <c r="H225" s="267"/>
      <c r="I225" s="268"/>
      <c r="J225" s="269">
        <f>ROUND(I225*H225,2)</f>
        <v>0</v>
      </c>
      <c r="K225" s="270"/>
      <c r="L225" s="44"/>
      <c r="M225" s="271" t="s">
        <v>1</v>
      </c>
      <c r="N225" s="272" t="s">
        <v>44</v>
      </c>
      <c r="O225" s="100"/>
      <c r="P225" s="273">
        <f>O225*H225</f>
        <v>0</v>
      </c>
      <c r="Q225" s="273">
        <v>0</v>
      </c>
      <c r="R225" s="273">
        <f>Q225*H225</f>
        <v>0</v>
      </c>
      <c r="S225" s="273">
        <v>0</v>
      </c>
      <c r="T225" s="274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5" t="s">
        <v>271</v>
      </c>
      <c r="AT225" s="275" t="s">
        <v>194</v>
      </c>
      <c r="AU225" s="275" t="s">
        <v>91</v>
      </c>
      <c r="AY225" s="18" t="s">
        <v>191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8" t="s">
        <v>91</v>
      </c>
      <c r="BK225" s="160">
        <f>ROUND(I225*H225,2)</f>
        <v>0</v>
      </c>
      <c r="BL225" s="18" t="s">
        <v>271</v>
      </c>
      <c r="BM225" s="275" t="s">
        <v>1722</v>
      </c>
    </row>
    <row r="226" s="12" customFormat="1" ht="22.8" customHeight="1">
      <c r="A226" s="12"/>
      <c r="B226" s="248"/>
      <c r="C226" s="249"/>
      <c r="D226" s="250" t="s">
        <v>77</v>
      </c>
      <c r="E226" s="261" t="s">
        <v>453</v>
      </c>
      <c r="F226" s="261" t="s">
        <v>454</v>
      </c>
      <c r="G226" s="249"/>
      <c r="H226" s="249"/>
      <c r="I226" s="252"/>
      <c r="J226" s="262">
        <f>BK226</f>
        <v>0</v>
      </c>
      <c r="K226" s="249"/>
      <c r="L226" s="253"/>
      <c r="M226" s="254"/>
      <c r="N226" s="255"/>
      <c r="O226" s="255"/>
      <c r="P226" s="256">
        <f>SUM(P227:P245)</f>
        <v>0</v>
      </c>
      <c r="Q226" s="255"/>
      <c r="R226" s="256">
        <f>SUM(R227:R245)</f>
        <v>0.01419475724</v>
      </c>
      <c r="S226" s="255"/>
      <c r="T226" s="257">
        <f>SUM(T227:T245)</f>
        <v>0.0067316999999999993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58" t="s">
        <v>91</v>
      </c>
      <c r="AT226" s="259" t="s">
        <v>77</v>
      </c>
      <c r="AU226" s="259" t="s">
        <v>85</v>
      </c>
      <c r="AY226" s="258" t="s">
        <v>191</v>
      </c>
      <c r="BK226" s="260">
        <f>SUM(BK227:BK245)</f>
        <v>0</v>
      </c>
    </row>
    <row r="227" s="2" customFormat="1" ht="24.15" customHeight="1">
      <c r="A227" s="41"/>
      <c r="B227" s="42"/>
      <c r="C227" s="263" t="s">
        <v>384</v>
      </c>
      <c r="D227" s="263" t="s">
        <v>194</v>
      </c>
      <c r="E227" s="264" t="s">
        <v>456</v>
      </c>
      <c r="F227" s="265" t="s">
        <v>457</v>
      </c>
      <c r="G227" s="266" t="s">
        <v>197</v>
      </c>
      <c r="H227" s="267">
        <v>22.439</v>
      </c>
      <c r="I227" s="268"/>
      <c r="J227" s="269">
        <f>ROUND(I227*H227,2)</f>
        <v>0</v>
      </c>
      <c r="K227" s="270"/>
      <c r="L227" s="44"/>
      <c r="M227" s="271" t="s">
        <v>1</v>
      </c>
      <c r="N227" s="272" t="s">
        <v>44</v>
      </c>
      <c r="O227" s="100"/>
      <c r="P227" s="273">
        <f>O227*H227</f>
        <v>0</v>
      </c>
      <c r="Q227" s="273">
        <v>0</v>
      </c>
      <c r="R227" s="273">
        <f>Q227*H227</f>
        <v>0</v>
      </c>
      <c r="S227" s="273">
        <v>0.00029999999999999997</v>
      </c>
      <c r="T227" s="274">
        <f>S227*H227</f>
        <v>0.0067316999999999993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5" t="s">
        <v>271</v>
      </c>
      <c r="AT227" s="275" t="s">
        <v>194</v>
      </c>
      <c r="AU227" s="275" t="s">
        <v>91</v>
      </c>
      <c r="AY227" s="18" t="s">
        <v>191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8" t="s">
        <v>91</v>
      </c>
      <c r="BK227" s="160">
        <f>ROUND(I227*H227,2)</f>
        <v>0</v>
      </c>
      <c r="BL227" s="18" t="s">
        <v>271</v>
      </c>
      <c r="BM227" s="275" t="s">
        <v>1723</v>
      </c>
    </row>
    <row r="228" s="13" customFormat="1">
      <c r="A228" s="13"/>
      <c r="B228" s="276"/>
      <c r="C228" s="277"/>
      <c r="D228" s="278" t="s">
        <v>200</v>
      </c>
      <c r="E228" s="279" t="s">
        <v>1</v>
      </c>
      <c r="F228" s="280" t="s">
        <v>1724</v>
      </c>
      <c r="G228" s="277"/>
      <c r="H228" s="281">
        <v>21.370000000000001</v>
      </c>
      <c r="I228" s="282"/>
      <c r="J228" s="277"/>
      <c r="K228" s="277"/>
      <c r="L228" s="283"/>
      <c r="M228" s="284"/>
      <c r="N228" s="285"/>
      <c r="O228" s="285"/>
      <c r="P228" s="285"/>
      <c r="Q228" s="285"/>
      <c r="R228" s="285"/>
      <c r="S228" s="285"/>
      <c r="T228" s="2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7" t="s">
        <v>200</v>
      </c>
      <c r="AU228" s="287" t="s">
        <v>91</v>
      </c>
      <c r="AV228" s="13" t="s">
        <v>91</v>
      </c>
      <c r="AW228" s="13" t="s">
        <v>33</v>
      </c>
      <c r="AX228" s="13" t="s">
        <v>78</v>
      </c>
      <c r="AY228" s="287" t="s">
        <v>191</v>
      </c>
    </row>
    <row r="229" s="15" customFormat="1">
      <c r="A229" s="15"/>
      <c r="B229" s="299"/>
      <c r="C229" s="300"/>
      <c r="D229" s="278" t="s">
        <v>200</v>
      </c>
      <c r="E229" s="301" t="s">
        <v>129</v>
      </c>
      <c r="F229" s="302" t="s">
        <v>214</v>
      </c>
      <c r="G229" s="300"/>
      <c r="H229" s="303">
        <v>21.370000000000001</v>
      </c>
      <c r="I229" s="304"/>
      <c r="J229" s="300"/>
      <c r="K229" s="300"/>
      <c r="L229" s="305"/>
      <c r="M229" s="306"/>
      <c r="N229" s="307"/>
      <c r="O229" s="307"/>
      <c r="P229" s="307"/>
      <c r="Q229" s="307"/>
      <c r="R229" s="307"/>
      <c r="S229" s="307"/>
      <c r="T229" s="30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309" t="s">
        <v>200</v>
      </c>
      <c r="AU229" s="309" t="s">
        <v>91</v>
      </c>
      <c r="AV229" s="15" t="s">
        <v>209</v>
      </c>
      <c r="AW229" s="15" t="s">
        <v>33</v>
      </c>
      <c r="AX229" s="15" t="s">
        <v>78</v>
      </c>
      <c r="AY229" s="309" t="s">
        <v>191</v>
      </c>
    </row>
    <row r="230" s="13" customFormat="1">
      <c r="A230" s="13"/>
      <c r="B230" s="276"/>
      <c r="C230" s="277"/>
      <c r="D230" s="278" t="s">
        <v>200</v>
      </c>
      <c r="E230" s="279" t="s">
        <v>1</v>
      </c>
      <c r="F230" s="280" t="s">
        <v>460</v>
      </c>
      <c r="G230" s="277"/>
      <c r="H230" s="281">
        <v>1.069</v>
      </c>
      <c r="I230" s="282"/>
      <c r="J230" s="277"/>
      <c r="K230" s="277"/>
      <c r="L230" s="283"/>
      <c r="M230" s="284"/>
      <c r="N230" s="285"/>
      <c r="O230" s="285"/>
      <c r="P230" s="285"/>
      <c r="Q230" s="285"/>
      <c r="R230" s="285"/>
      <c r="S230" s="285"/>
      <c r="T230" s="28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7" t="s">
        <v>200</v>
      </c>
      <c r="AU230" s="287" t="s">
        <v>91</v>
      </c>
      <c r="AV230" s="13" t="s">
        <v>91</v>
      </c>
      <c r="AW230" s="13" t="s">
        <v>33</v>
      </c>
      <c r="AX230" s="13" t="s">
        <v>78</v>
      </c>
      <c r="AY230" s="287" t="s">
        <v>191</v>
      </c>
    </row>
    <row r="231" s="14" customFormat="1">
      <c r="A231" s="14"/>
      <c r="B231" s="288"/>
      <c r="C231" s="289"/>
      <c r="D231" s="278" t="s">
        <v>200</v>
      </c>
      <c r="E231" s="290" t="s">
        <v>132</v>
      </c>
      <c r="F231" s="291" t="s">
        <v>204</v>
      </c>
      <c r="G231" s="289"/>
      <c r="H231" s="292">
        <v>22.439</v>
      </c>
      <c r="I231" s="293"/>
      <c r="J231" s="289"/>
      <c r="K231" s="289"/>
      <c r="L231" s="294"/>
      <c r="M231" s="295"/>
      <c r="N231" s="296"/>
      <c r="O231" s="296"/>
      <c r="P231" s="296"/>
      <c r="Q231" s="296"/>
      <c r="R231" s="296"/>
      <c r="S231" s="296"/>
      <c r="T231" s="29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8" t="s">
        <v>200</v>
      </c>
      <c r="AU231" s="298" t="s">
        <v>91</v>
      </c>
      <c r="AV231" s="14" t="s">
        <v>121</v>
      </c>
      <c r="AW231" s="14" t="s">
        <v>33</v>
      </c>
      <c r="AX231" s="14" t="s">
        <v>85</v>
      </c>
      <c r="AY231" s="298" t="s">
        <v>191</v>
      </c>
    </row>
    <row r="232" s="2" customFormat="1" ht="24.15" customHeight="1">
      <c r="A232" s="41"/>
      <c r="B232" s="42"/>
      <c r="C232" s="263" t="s">
        <v>390</v>
      </c>
      <c r="D232" s="263" t="s">
        <v>194</v>
      </c>
      <c r="E232" s="264" t="s">
        <v>462</v>
      </c>
      <c r="F232" s="265" t="s">
        <v>463</v>
      </c>
      <c r="G232" s="266" t="s">
        <v>197</v>
      </c>
      <c r="H232" s="267">
        <v>40.738999999999997</v>
      </c>
      <c r="I232" s="268"/>
      <c r="J232" s="269">
        <f>ROUND(I232*H232,2)</f>
        <v>0</v>
      </c>
      <c r="K232" s="270"/>
      <c r="L232" s="44"/>
      <c r="M232" s="271" t="s">
        <v>1</v>
      </c>
      <c r="N232" s="272" t="s">
        <v>44</v>
      </c>
      <c r="O232" s="100"/>
      <c r="P232" s="273">
        <f>O232*H232</f>
        <v>0</v>
      </c>
      <c r="Q232" s="273">
        <v>0.00012999999999999999</v>
      </c>
      <c r="R232" s="273">
        <f>Q232*H232</f>
        <v>0.0052960699999999991</v>
      </c>
      <c r="S232" s="273">
        <v>0</v>
      </c>
      <c r="T232" s="274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5" t="s">
        <v>271</v>
      </c>
      <c r="AT232" s="275" t="s">
        <v>194</v>
      </c>
      <c r="AU232" s="275" t="s">
        <v>91</v>
      </c>
      <c r="AY232" s="18" t="s">
        <v>191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8" t="s">
        <v>91</v>
      </c>
      <c r="BK232" s="160">
        <f>ROUND(I232*H232,2)</f>
        <v>0</v>
      </c>
      <c r="BL232" s="18" t="s">
        <v>271</v>
      </c>
      <c r="BM232" s="275" t="s">
        <v>1725</v>
      </c>
    </row>
    <row r="233" s="13" customFormat="1">
      <c r="A233" s="13"/>
      <c r="B233" s="276"/>
      <c r="C233" s="277"/>
      <c r="D233" s="278" t="s">
        <v>200</v>
      </c>
      <c r="E233" s="279" t="s">
        <v>1</v>
      </c>
      <c r="F233" s="280" t="s">
        <v>465</v>
      </c>
      <c r="G233" s="277"/>
      <c r="H233" s="281">
        <v>40.738999999999997</v>
      </c>
      <c r="I233" s="282"/>
      <c r="J233" s="277"/>
      <c r="K233" s="277"/>
      <c r="L233" s="283"/>
      <c r="M233" s="284"/>
      <c r="N233" s="285"/>
      <c r="O233" s="285"/>
      <c r="P233" s="285"/>
      <c r="Q233" s="285"/>
      <c r="R233" s="285"/>
      <c r="S233" s="285"/>
      <c r="T233" s="28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7" t="s">
        <v>200</v>
      </c>
      <c r="AU233" s="287" t="s">
        <v>91</v>
      </c>
      <c r="AV233" s="13" t="s">
        <v>91</v>
      </c>
      <c r="AW233" s="13" t="s">
        <v>33</v>
      </c>
      <c r="AX233" s="13" t="s">
        <v>78</v>
      </c>
      <c r="AY233" s="287" t="s">
        <v>191</v>
      </c>
    </row>
    <row r="234" s="14" customFormat="1">
      <c r="A234" s="14"/>
      <c r="B234" s="288"/>
      <c r="C234" s="289"/>
      <c r="D234" s="278" t="s">
        <v>200</v>
      </c>
      <c r="E234" s="290" t="s">
        <v>1</v>
      </c>
      <c r="F234" s="291" t="s">
        <v>204</v>
      </c>
      <c r="G234" s="289"/>
      <c r="H234" s="292">
        <v>40.738999999999997</v>
      </c>
      <c r="I234" s="293"/>
      <c r="J234" s="289"/>
      <c r="K234" s="289"/>
      <c r="L234" s="294"/>
      <c r="M234" s="295"/>
      <c r="N234" s="296"/>
      <c r="O234" s="296"/>
      <c r="P234" s="296"/>
      <c r="Q234" s="296"/>
      <c r="R234" s="296"/>
      <c r="S234" s="296"/>
      <c r="T234" s="29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98" t="s">
        <v>200</v>
      </c>
      <c r="AU234" s="298" t="s">
        <v>91</v>
      </c>
      <c r="AV234" s="14" t="s">
        <v>121</v>
      </c>
      <c r="AW234" s="14" t="s">
        <v>33</v>
      </c>
      <c r="AX234" s="14" t="s">
        <v>85</v>
      </c>
      <c r="AY234" s="298" t="s">
        <v>191</v>
      </c>
    </row>
    <row r="235" s="2" customFormat="1" ht="24.15" customHeight="1">
      <c r="A235" s="41"/>
      <c r="B235" s="42"/>
      <c r="C235" s="263" t="s">
        <v>396</v>
      </c>
      <c r="D235" s="263" t="s">
        <v>194</v>
      </c>
      <c r="E235" s="264" t="s">
        <v>467</v>
      </c>
      <c r="F235" s="265" t="s">
        <v>468</v>
      </c>
      <c r="G235" s="266" t="s">
        <v>197</v>
      </c>
      <c r="H235" s="267">
        <v>40.738999999999997</v>
      </c>
      <c r="I235" s="268"/>
      <c r="J235" s="269">
        <f>ROUND(I235*H235,2)</f>
        <v>0</v>
      </c>
      <c r="K235" s="270"/>
      <c r="L235" s="44"/>
      <c r="M235" s="271" t="s">
        <v>1</v>
      </c>
      <c r="N235" s="272" t="s">
        <v>44</v>
      </c>
      <c r="O235" s="100"/>
      <c r="P235" s="273">
        <f>O235*H235</f>
        <v>0</v>
      </c>
      <c r="Q235" s="273">
        <v>0</v>
      </c>
      <c r="R235" s="273">
        <f>Q235*H235</f>
        <v>0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271</v>
      </c>
      <c r="AT235" s="275" t="s">
        <v>194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271</v>
      </c>
      <c r="BM235" s="275" t="s">
        <v>1726</v>
      </c>
    </row>
    <row r="236" s="13" customFormat="1">
      <c r="A236" s="13"/>
      <c r="B236" s="276"/>
      <c r="C236" s="277"/>
      <c r="D236" s="278" t="s">
        <v>200</v>
      </c>
      <c r="E236" s="279" t="s">
        <v>1</v>
      </c>
      <c r="F236" s="280" t="s">
        <v>465</v>
      </c>
      <c r="G236" s="277"/>
      <c r="H236" s="281">
        <v>40.738999999999997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200</v>
      </c>
      <c r="AU236" s="287" t="s">
        <v>91</v>
      </c>
      <c r="AV236" s="13" t="s">
        <v>91</v>
      </c>
      <c r="AW236" s="13" t="s">
        <v>33</v>
      </c>
      <c r="AX236" s="13" t="s">
        <v>85</v>
      </c>
      <c r="AY236" s="287" t="s">
        <v>191</v>
      </c>
    </row>
    <row r="237" s="2" customFormat="1" ht="24.15" customHeight="1">
      <c r="A237" s="41"/>
      <c r="B237" s="42"/>
      <c r="C237" s="263" t="s">
        <v>400</v>
      </c>
      <c r="D237" s="263" t="s">
        <v>194</v>
      </c>
      <c r="E237" s="264" t="s">
        <v>471</v>
      </c>
      <c r="F237" s="265" t="s">
        <v>472</v>
      </c>
      <c r="G237" s="266" t="s">
        <v>197</v>
      </c>
      <c r="H237" s="267">
        <v>40.738999999999997</v>
      </c>
      <c r="I237" s="268"/>
      <c r="J237" s="269">
        <f>ROUND(I237*H237,2)</f>
        <v>0</v>
      </c>
      <c r="K237" s="270"/>
      <c r="L237" s="44"/>
      <c r="M237" s="271" t="s">
        <v>1</v>
      </c>
      <c r="N237" s="272" t="s">
        <v>44</v>
      </c>
      <c r="O237" s="100"/>
      <c r="P237" s="273">
        <f>O237*H237</f>
        <v>0</v>
      </c>
      <c r="Q237" s="273">
        <v>3.116E-05</v>
      </c>
      <c r="R237" s="273">
        <f>Q237*H237</f>
        <v>0.00126942724</v>
      </c>
      <c r="S237" s="273">
        <v>0</v>
      </c>
      <c r="T237" s="27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5" t="s">
        <v>271</v>
      </c>
      <c r="AT237" s="275" t="s">
        <v>194</v>
      </c>
      <c r="AU237" s="275" t="s">
        <v>91</v>
      </c>
      <c r="AY237" s="18" t="s">
        <v>191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8" t="s">
        <v>91</v>
      </c>
      <c r="BK237" s="160">
        <f>ROUND(I237*H237,2)</f>
        <v>0</v>
      </c>
      <c r="BL237" s="18" t="s">
        <v>271</v>
      </c>
      <c r="BM237" s="275" t="s">
        <v>1727</v>
      </c>
    </row>
    <row r="238" s="13" customFormat="1">
      <c r="A238" s="13"/>
      <c r="B238" s="276"/>
      <c r="C238" s="277"/>
      <c r="D238" s="278" t="s">
        <v>200</v>
      </c>
      <c r="E238" s="279" t="s">
        <v>1</v>
      </c>
      <c r="F238" s="280" t="s">
        <v>465</v>
      </c>
      <c r="G238" s="277"/>
      <c r="H238" s="281">
        <v>40.738999999999997</v>
      </c>
      <c r="I238" s="282"/>
      <c r="J238" s="277"/>
      <c r="K238" s="277"/>
      <c r="L238" s="283"/>
      <c r="M238" s="284"/>
      <c r="N238" s="285"/>
      <c r="O238" s="285"/>
      <c r="P238" s="285"/>
      <c r="Q238" s="285"/>
      <c r="R238" s="285"/>
      <c r="S238" s="285"/>
      <c r="T238" s="28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7" t="s">
        <v>200</v>
      </c>
      <c r="AU238" s="287" t="s">
        <v>91</v>
      </c>
      <c r="AV238" s="13" t="s">
        <v>91</v>
      </c>
      <c r="AW238" s="13" t="s">
        <v>33</v>
      </c>
      <c r="AX238" s="13" t="s">
        <v>78</v>
      </c>
      <c r="AY238" s="287" t="s">
        <v>191</v>
      </c>
    </row>
    <row r="239" s="14" customFormat="1">
      <c r="A239" s="14"/>
      <c r="B239" s="288"/>
      <c r="C239" s="289"/>
      <c r="D239" s="278" t="s">
        <v>200</v>
      </c>
      <c r="E239" s="290" t="s">
        <v>1</v>
      </c>
      <c r="F239" s="291" t="s">
        <v>204</v>
      </c>
      <c r="G239" s="289"/>
      <c r="H239" s="292">
        <v>40.738999999999997</v>
      </c>
      <c r="I239" s="293"/>
      <c r="J239" s="289"/>
      <c r="K239" s="289"/>
      <c r="L239" s="294"/>
      <c r="M239" s="295"/>
      <c r="N239" s="296"/>
      <c r="O239" s="296"/>
      <c r="P239" s="296"/>
      <c r="Q239" s="296"/>
      <c r="R239" s="296"/>
      <c r="S239" s="296"/>
      <c r="T239" s="29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8" t="s">
        <v>200</v>
      </c>
      <c r="AU239" s="298" t="s">
        <v>91</v>
      </c>
      <c r="AV239" s="14" t="s">
        <v>121</v>
      </c>
      <c r="AW239" s="14" t="s">
        <v>33</v>
      </c>
      <c r="AX239" s="14" t="s">
        <v>85</v>
      </c>
      <c r="AY239" s="298" t="s">
        <v>191</v>
      </c>
    </row>
    <row r="240" s="2" customFormat="1" ht="24.15" customHeight="1">
      <c r="A240" s="41"/>
      <c r="B240" s="42"/>
      <c r="C240" s="263" t="s">
        <v>405</v>
      </c>
      <c r="D240" s="263" t="s">
        <v>194</v>
      </c>
      <c r="E240" s="264" t="s">
        <v>475</v>
      </c>
      <c r="F240" s="265" t="s">
        <v>476</v>
      </c>
      <c r="G240" s="266" t="s">
        <v>197</v>
      </c>
      <c r="H240" s="267">
        <v>14.025</v>
      </c>
      <c r="I240" s="268"/>
      <c r="J240" s="269">
        <f>ROUND(I240*H240,2)</f>
        <v>0</v>
      </c>
      <c r="K240" s="270"/>
      <c r="L240" s="44"/>
      <c r="M240" s="271" t="s">
        <v>1</v>
      </c>
      <c r="N240" s="272" t="s">
        <v>44</v>
      </c>
      <c r="O240" s="100"/>
      <c r="P240" s="273">
        <f>O240*H240</f>
        <v>0</v>
      </c>
      <c r="Q240" s="273">
        <v>0</v>
      </c>
      <c r="R240" s="273">
        <f>Q240*H240</f>
        <v>0</v>
      </c>
      <c r="S240" s="273">
        <v>0</v>
      </c>
      <c r="T240" s="274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5" t="s">
        <v>271</v>
      </c>
      <c r="AT240" s="275" t="s">
        <v>194</v>
      </c>
      <c r="AU240" s="275" t="s">
        <v>91</v>
      </c>
      <c r="AY240" s="18" t="s">
        <v>191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8" t="s">
        <v>91</v>
      </c>
      <c r="BK240" s="160">
        <f>ROUND(I240*H240,2)</f>
        <v>0</v>
      </c>
      <c r="BL240" s="18" t="s">
        <v>271</v>
      </c>
      <c r="BM240" s="275" t="s">
        <v>1728</v>
      </c>
    </row>
    <row r="241" s="13" customFormat="1">
      <c r="A241" s="13"/>
      <c r="B241" s="276"/>
      <c r="C241" s="277"/>
      <c r="D241" s="278" t="s">
        <v>200</v>
      </c>
      <c r="E241" s="279" t="s">
        <v>1</v>
      </c>
      <c r="F241" s="280" t="s">
        <v>117</v>
      </c>
      <c r="G241" s="277"/>
      <c r="H241" s="281">
        <v>14.025</v>
      </c>
      <c r="I241" s="282"/>
      <c r="J241" s="277"/>
      <c r="K241" s="277"/>
      <c r="L241" s="283"/>
      <c r="M241" s="284"/>
      <c r="N241" s="285"/>
      <c r="O241" s="285"/>
      <c r="P241" s="285"/>
      <c r="Q241" s="285"/>
      <c r="R241" s="285"/>
      <c r="S241" s="285"/>
      <c r="T241" s="28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7" t="s">
        <v>200</v>
      </c>
      <c r="AU241" s="287" t="s">
        <v>91</v>
      </c>
      <c r="AV241" s="13" t="s">
        <v>91</v>
      </c>
      <c r="AW241" s="13" t="s">
        <v>33</v>
      </c>
      <c r="AX241" s="13" t="s">
        <v>78</v>
      </c>
      <c r="AY241" s="287" t="s">
        <v>191</v>
      </c>
    </row>
    <row r="242" s="14" customFormat="1">
      <c r="A242" s="14"/>
      <c r="B242" s="288"/>
      <c r="C242" s="289"/>
      <c r="D242" s="278" t="s">
        <v>200</v>
      </c>
      <c r="E242" s="290" t="s">
        <v>1</v>
      </c>
      <c r="F242" s="291" t="s">
        <v>204</v>
      </c>
      <c r="G242" s="289"/>
      <c r="H242" s="292">
        <v>14.025</v>
      </c>
      <c r="I242" s="293"/>
      <c r="J242" s="289"/>
      <c r="K242" s="289"/>
      <c r="L242" s="294"/>
      <c r="M242" s="295"/>
      <c r="N242" s="296"/>
      <c r="O242" s="296"/>
      <c r="P242" s="296"/>
      <c r="Q242" s="296"/>
      <c r="R242" s="296"/>
      <c r="S242" s="296"/>
      <c r="T242" s="29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8" t="s">
        <v>200</v>
      </c>
      <c r="AU242" s="298" t="s">
        <v>91</v>
      </c>
      <c r="AV242" s="14" t="s">
        <v>121</v>
      </c>
      <c r="AW242" s="14" t="s">
        <v>33</v>
      </c>
      <c r="AX242" s="14" t="s">
        <v>85</v>
      </c>
      <c r="AY242" s="298" t="s">
        <v>191</v>
      </c>
    </row>
    <row r="243" s="2" customFormat="1" ht="44.25" customHeight="1">
      <c r="A243" s="41"/>
      <c r="B243" s="42"/>
      <c r="C243" s="263" t="s">
        <v>409</v>
      </c>
      <c r="D243" s="263" t="s">
        <v>194</v>
      </c>
      <c r="E243" s="264" t="s">
        <v>479</v>
      </c>
      <c r="F243" s="265" t="s">
        <v>480</v>
      </c>
      <c r="G243" s="266" t="s">
        <v>197</v>
      </c>
      <c r="H243" s="267">
        <v>22.439</v>
      </c>
      <c r="I243" s="268"/>
      <c r="J243" s="269">
        <f>ROUND(I243*H243,2)</f>
        <v>0</v>
      </c>
      <c r="K243" s="270"/>
      <c r="L243" s="44"/>
      <c r="M243" s="271" t="s">
        <v>1</v>
      </c>
      <c r="N243" s="272" t="s">
        <v>44</v>
      </c>
      <c r="O243" s="100"/>
      <c r="P243" s="273">
        <f>O243*H243</f>
        <v>0</v>
      </c>
      <c r="Q243" s="273">
        <v>0.00034000000000000002</v>
      </c>
      <c r="R243" s="273">
        <f>Q243*H243</f>
        <v>0.0076292600000000006</v>
      </c>
      <c r="S243" s="273">
        <v>0</v>
      </c>
      <c r="T243" s="274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5" t="s">
        <v>271</v>
      </c>
      <c r="AT243" s="275" t="s">
        <v>194</v>
      </c>
      <c r="AU243" s="275" t="s">
        <v>91</v>
      </c>
      <c r="AY243" s="18" t="s">
        <v>191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8" t="s">
        <v>91</v>
      </c>
      <c r="BK243" s="160">
        <f>ROUND(I243*H243,2)</f>
        <v>0</v>
      </c>
      <c r="BL243" s="18" t="s">
        <v>271</v>
      </c>
      <c r="BM243" s="275" t="s">
        <v>1729</v>
      </c>
    </row>
    <row r="244" s="13" customFormat="1">
      <c r="A244" s="13"/>
      <c r="B244" s="276"/>
      <c r="C244" s="277"/>
      <c r="D244" s="278" t="s">
        <v>200</v>
      </c>
      <c r="E244" s="279" t="s">
        <v>1</v>
      </c>
      <c r="F244" s="280" t="s">
        <v>132</v>
      </c>
      <c r="G244" s="277"/>
      <c r="H244" s="281">
        <v>22.439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200</v>
      </c>
      <c r="AU244" s="287" t="s">
        <v>91</v>
      </c>
      <c r="AV244" s="13" t="s">
        <v>91</v>
      </c>
      <c r="AW244" s="13" t="s">
        <v>33</v>
      </c>
      <c r="AX244" s="13" t="s">
        <v>78</v>
      </c>
      <c r="AY244" s="287" t="s">
        <v>191</v>
      </c>
    </row>
    <row r="245" s="14" customFormat="1">
      <c r="A245" s="14"/>
      <c r="B245" s="288"/>
      <c r="C245" s="289"/>
      <c r="D245" s="278" t="s">
        <v>200</v>
      </c>
      <c r="E245" s="290" t="s">
        <v>1</v>
      </c>
      <c r="F245" s="291" t="s">
        <v>204</v>
      </c>
      <c r="G245" s="289"/>
      <c r="H245" s="292">
        <v>22.439</v>
      </c>
      <c r="I245" s="293"/>
      <c r="J245" s="289"/>
      <c r="K245" s="289"/>
      <c r="L245" s="294"/>
      <c r="M245" s="295"/>
      <c r="N245" s="296"/>
      <c r="O245" s="296"/>
      <c r="P245" s="296"/>
      <c r="Q245" s="296"/>
      <c r="R245" s="296"/>
      <c r="S245" s="296"/>
      <c r="T245" s="2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8" t="s">
        <v>200</v>
      </c>
      <c r="AU245" s="298" t="s">
        <v>91</v>
      </c>
      <c r="AV245" s="14" t="s">
        <v>121</v>
      </c>
      <c r="AW245" s="14" t="s">
        <v>33</v>
      </c>
      <c r="AX245" s="14" t="s">
        <v>85</v>
      </c>
      <c r="AY245" s="298" t="s">
        <v>191</v>
      </c>
    </row>
    <row r="246" s="12" customFormat="1" ht="25.92" customHeight="1">
      <c r="A246" s="12"/>
      <c r="B246" s="248"/>
      <c r="C246" s="249"/>
      <c r="D246" s="250" t="s">
        <v>77</v>
      </c>
      <c r="E246" s="251" t="s">
        <v>292</v>
      </c>
      <c r="F246" s="251" t="s">
        <v>482</v>
      </c>
      <c r="G246" s="249"/>
      <c r="H246" s="249"/>
      <c r="I246" s="252"/>
      <c r="J246" s="227">
        <f>BK246</f>
        <v>0</v>
      </c>
      <c r="K246" s="249"/>
      <c r="L246" s="253"/>
      <c r="M246" s="254"/>
      <c r="N246" s="255"/>
      <c r="O246" s="255"/>
      <c r="P246" s="256">
        <f>P247</f>
        <v>0</v>
      </c>
      <c r="Q246" s="255"/>
      <c r="R246" s="256">
        <f>R247</f>
        <v>0.010709999999999999</v>
      </c>
      <c r="S246" s="255"/>
      <c r="T246" s="257">
        <f>T247</f>
        <v>0.00077999999999999999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58" t="s">
        <v>209</v>
      </c>
      <c r="AT246" s="259" t="s">
        <v>77</v>
      </c>
      <c r="AU246" s="259" t="s">
        <v>78</v>
      </c>
      <c r="AY246" s="258" t="s">
        <v>191</v>
      </c>
      <c r="BK246" s="260">
        <f>BK247</f>
        <v>0</v>
      </c>
    </row>
    <row r="247" s="12" customFormat="1" ht="22.8" customHeight="1">
      <c r="A247" s="12"/>
      <c r="B247" s="248"/>
      <c r="C247" s="249"/>
      <c r="D247" s="250" t="s">
        <v>77</v>
      </c>
      <c r="E247" s="261" t="s">
        <v>483</v>
      </c>
      <c r="F247" s="261" t="s">
        <v>484</v>
      </c>
      <c r="G247" s="249"/>
      <c r="H247" s="249"/>
      <c r="I247" s="252"/>
      <c r="J247" s="262">
        <f>BK247</f>
        <v>0</v>
      </c>
      <c r="K247" s="249"/>
      <c r="L247" s="253"/>
      <c r="M247" s="254"/>
      <c r="N247" s="255"/>
      <c r="O247" s="255"/>
      <c r="P247" s="256">
        <f>SUM(P248:P264)</f>
        <v>0</v>
      </c>
      <c r="Q247" s="255"/>
      <c r="R247" s="256">
        <f>SUM(R248:R264)</f>
        <v>0.010709999999999999</v>
      </c>
      <c r="S247" s="255"/>
      <c r="T247" s="257">
        <f>SUM(T248:T264)</f>
        <v>0.00077999999999999999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58" t="s">
        <v>209</v>
      </c>
      <c r="AT247" s="259" t="s">
        <v>77</v>
      </c>
      <c r="AU247" s="259" t="s">
        <v>85</v>
      </c>
      <c r="AY247" s="258" t="s">
        <v>191</v>
      </c>
      <c r="BK247" s="260">
        <f>SUM(BK248:BK264)</f>
        <v>0</v>
      </c>
    </row>
    <row r="248" s="2" customFormat="1" ht="33" customHeight="1">
      <c r="A248" s="41"/>
      <c r="B248" s="42"/>
      <c r="C248" s="263" t="s">
        <v>413</v>
      </c>
      <c r="D248" s="263" t="s">
        <v>194</v>
      </c>
      <c r="E248" s="264" t="s">
        <v>1130</v>
      </c>
      <c r="F248" s="265" t="s">
        <v>1131</v>
      </c>
      <c r="G248" s="266" t="s">
        <v>231</v>
      </c>
      <c r="H248" s="267">
        <v>3</v>
      </c>
      <c r="I248" s="268"/>
      <c r="J248" s="269">
        <f>ROUND(I248*H248,2)</f>
        <v>0</v>
      </c>
      <c r="K248" s="270"/>
      <c r="L248" s="44"/>
      <c r="M248" s="271" t="s">
        <v>1</v>
      </c>
      <c r="N248" s="272" t="s">
        <v>44</v>
      </c>
      <c r="O248" s="100"/>
      <c r="P248" s="273">
        <f>O248*H248</f>
        <v>0</v>
      </c>
      <c r="Q248" s="273">
        <v>0</v>
      </c>
      <c r="R248" s="273">
        <f>Q248*H248</f>
        <v>0</v>
      </c>
      <c r="S248" s="273">
        <v>0</v>
      </c>
      <c r="T248" s="274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5" t="s">
        <v>198</v>
      </c>
      <c r="AT248" s="275" t="s">
        <v>194</v>
      </c>
      <c r="AU248" s="275" t="s">
        <v>91</v>
      </c>
      <c r="AY248" s="18" t="s">
        <v>191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8" t="s">
        <v>91</v>
      </c>
      <c r="BK248" s="160">
        <f>ROUND(I248*H248,2)</f>
        <v>0</v>
      </c>
      <c r="BL248" s="18" t="s">
        <v>198</v>
      </c>
      <c r="BM248" s="275" t="s">
        <v>1730</v>
      </c>
    </row>
    <row r="249" s="2" customFormat="1" ht="24.15" customHeight="1">
      <c r="A249" s="41"/>
      <c r="B249" s="42"/>
      <c r="C249" s="310" t="s">
        <v>416</v>
      </c>
      <c r="D249" s="310" t="s">
        <v>292</v>
      </c>
      <c r="E249" s="311" t="s">
        <v>1134</v>
      </c>
      <c r="F249" s="312" t="s">
        <v>1135</v>
      </c>
      <c r="G249" s="313" t="s">
        <v>231</v>
      </c>
      <c r="H249" s="314">
        <v>3</v>
      </c>
      <c r="I249" s="315"/>
      <c r="J249" s="316">
        <f>ROUND(I249*H249,2)</f>
        <v>0</v>
      </c>
      <c r="K249" s="317"/>
      <c r="L249" s="318"/>
      <c r="M249" s="319" t="s">
        <v>1</v>
      </c>
      <c r="N249" s="320" t="s">
        <v>44</v>
      </c>
      <c r="O249" s="100"/>
      <c r="P249" s="273">
        <f>O249*H249</f>
        <v>0</v>
      </c>
      <c r="Q249" s="273">
        <v>0.00020000000000000001</v>
      </c>
      <c r="R249" s="273">
        <f>Q249*H249</f>
        <v>0.00060000000000000006</v>
      </c>
      <c r="S249" s="273">
        <v>0</v>
      </c>
      <c r="T249" s="274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5" t="s">
        <v>492</v>
      </c>
      <c r="AT249" s="275" t="s">
        <v>292</v>
      </c>
      <c r="AU249" s="275" t="s">
        <v>91</v>
      </c>
      <c r="AY249" s="18" t="s">
        <v>191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8" t="s">
        <v>91</v>
      </c>
      <c r="BK249" s="160">
        <f>ROUND(I249*H249,2)</f>
        <v>0</v>
      </c>
      <c r="BL249" s="18" t="s">
        <v>492</v>
      </c>
      <c r="BM249" s="275" t="s">
        <v>1731</v>
      </c>
    </row>
    <row r="250" s="2" customFormat="1" ht="24.15" customHeight="1">
      <c r="A250" s="41"/>
      <c r="B250" s="42"/>
      <c r="C250" s="263" t="s">
        <v>420</v>
      </c>
      <c r="D250" s="263" t="s">
        <v>194</v>
      </c>
      <c r="E250" s="264" t="s">
        <v>486</v>
      </c>
      <c r="F250" s="265" t="s">
        <v>487</v>
      </c>
      <c r="G250" s="266" t="s">
        <v>231</v>
      </c>
      <c r="H250" s="267">
        <v>4</v>
      </c>
      <c r="I250" s="268"/>
      <c r="J250" s="269">
        <f>ROUND(I250*H250,2)</f>
        <v>0</v>
      </c>
      <c r="K250" s="270"/>
      <c r="L250" s="44"/>
      <c r="M250" s="271" t="s">
        <v>1</v>
      </c>
      <c r="N250" s="272" t="s">
        <v>44</v>
      </c>
      <c r="O250" s="100"/>
      <c r="P250" s="273">
        <f>O250*H250</f>
        <v>0</v>
      </c>
      <c r="Q250" s="273">
        <v>0</v>
      </c>
      <c r="R250" s="273">
        <f>Q250*H250</f>
        <v>0</v>
      </c>
      <c r="S250" s="273">
        <v>0</v>
      </c>
      <c r="T250" s="274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5" t="s">
        <v>198</v>
      </c>
      <c r="AT250" s="275" t="s">
        <v>194</v>
      </c>
      <c r="AU250" s="275" t="s">
        <v>91</v>
      </c>
      <c r="AY250" s="18" t="s">
        <v>191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8" t="s">
        <v>91</v>
      </c>
      <c r="BK250" s="160">
        <f>ROUND(I250*H250,2)</f>
        <v>0</v>
      </c>
      <c r="BL250" s="18" t="s">
        <v>198</v>
      </c>
      <c r="BM250" s="275" t="s">
        <v>1732</v>
      </c>
    </row>
    <row r="251" s="13" customFormat="1">
      <c r="A251" s="13"/>
      <c r="B251" s="276"/>
      <c r="C251" s="277"/>
      <c r="D251" s="278" t="s">
        <v>200</v>
      </c>
      <c r="E251" s="279" t="s">
        <v>1</v>
      </c>
      <c r="F251" s="280" t="s">
        <v>121</v>
      </c>
      <c r="G251" s="277"/>
      <c r="H251" s="281">
        <v>4</v>
      </c>
      <c r="I251" s="282"/>
      <c r="J251" s="277"/>
      <c r="K251" s="277"/>
      <c r="L251" s="283"/>
      <c r="M251" s="284"/>
      <c r="N251" s="285"/>
      <c r="O251" s="285"/>
      <c r="P251" s="285"/>
      <c r="Q251" s="285"/>
      <c r="R251" s="285"/>
      <c r="S251" s="285"/>
      <c r="T251" s="28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7" t="s">
        <v>200</v>
      </c>
      <c r="AU251" s="287" t="s">
        <v>91</v>
      </c>
      <c r="AV251" s="13" t="s">
        <v>91</v>
      </c>
      <c r="AW251" s="13" t="s">
        <v>33</v>
      </c>
      <c r="AX251" s="13" t="s">
        <v>78</v>
      </c>
      <c r="AY251" s="287" t="s">
        <v>191</v>
      </c>
    </row>
    <row r="252" s="14" customFormat="1">
      <c r="A252" s="14"/>
      <c r="B252" s="288"/>
      <c r="C252" s="289"/>
      <c r="D252" s="278" t="s">
        <v>200</v>
      </c>
      <c r="E252" s="290" t="s">
        <v>119</v>
      </c>
      <c r="F252" s="291" t="s">
        <v>204</v>
      </c>
      <c r="G252" s="289"/>
      <c r="H252" s="292">
        <v>4</v>
      </c>
      <c r="I252" s="293"/>
      <c r="J252" s="289"/>
      <c r="K252" s="289"/>
      <c r="L252" s="294"/>
      <c r="M252" s="295"/>
      <c r="N252" s="296"/>
      <c r="O252" s="296"/>
      <c r="P252" s="296"/>
      <c r="Q252" s="296"/>
      <c r="R252" s="296"/>
      <c r="S252" s="296"/>
      <c r="T252" s="29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8" t="s">
        <v>200</v>
      </c>
      <c r="AU252" s="298" t="s">
        <v>91</v>
      </c>
      <c r="AV252" s="14" t="s">
        <v>121</v>
      </c>
      <c r="AW252" s="14" t="s">
        <v>33</v>
      </c>
      <c r="AX252" s="14" t="s">
        <v>85</v>
      </c>
      <c r="AY252" s="298" t="s">
        <v>191</v>
      </c>
    </row>
    <row r="253" s="2" customFormat="1" ht="24.15" customHeight="1">
      <c r="A253" s="41"/>
      <c r="B253" s="42"/>
      <c r="C253" s="310" t="s">
        <v>424</v>
      </c>
      <c r="D253" s="310" t="s">
        <v>292</v>
      </c>
      <c r="E253" s="311" t="s">
        <v>490</v>
      </c>
      <c r="F253" s="312" t="s">
        <v>491</v>
      </c>
      <c r="G253" s="313" t="s">
        <v>231</v>
      </c>
      <c r="H253" s="314">
        <v>4</v>
      </c>
      <c r="I253" s="315"/>
      <c r="J253" s="316">
        <f>ROUND(I253*H253,2)</f>
        <v>0</v>
      </c>
      <c r="K253" s="317"/>
      <c r="L253" s="318"/>
      <c r="M253" s="319" t="s">
        <v>1</v>
      </c>
      <c r="N253" s="320" t="s">
        <v>44</v>
      </c>
      <c r="O253" s="100"/>
      <c r="P253" s="273">
        <f>O253*H253</f>
        <v>0</v>
      </c>
      <c r="Q253" s="273">
        <v>0.0025000000000000001</v>
      </c>
      <c r="R253" s="273">
        <f>Q253*H253</f>
        <v>0.01</v>
      </c>
      <c r="S253" s="273">
        <v>0</v>
      </c>
      <c r="T253" s="27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5" t="s">
        <v>492</v>
      </c>
      <c r="AT253" s="275" t="s">
        <v>292</v>
      </c>
      <c r="AU253" s="275" t="s">
        <v>91</v>
      </c>
      <c r="AY253" s="18" t="s">
        <v>191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8" t="s">
        <v>91</v>
      </c>
      <c r="BK253" s="160">
        <f>ROUND(I253*H253,2)</f>
        <v>0</v>
      </c>
      <c r="BL253" s="18" t="s">
        <v>492</v>
      </c>
      <c r="BM253" s="275" t="s">
        <v>1733</v>
      </c>
    </row>
    <row r="254" s="2" customFormat="1" ht="24.15" customHeight="1">
      <c r="A254" s="41"/>
      <c r="B254" s="42"/>
      <c r="C254" s="263" t="s">
        <v>428</v>
      </c>
      <c r="D254" s="263" t="s">
        <v>194</v>
      </c>
      <c r="E254" s="264" t="s">
        <v>495</v>
      </c>
      <c r="F254" s="265" t="s">
        <v>496</v>
      </c>
      <c r="G254" s="266" t="s">
        <v>231</v>
      </c>
      <c r="H254" s="267">
        <v>1</v>
      </c>
      <c r="I254" s="268"/>
      <c r="J254" s="269">
        <f>ROUND(I254*H254,2)</f>
        <v>0</v>
      </c>
      <c r="K254" s="270"/>
      <c r="L254" s="44"/>
      <c r="M254" s="271" t="s">
        <v>1</v>
      </c>
      <c r="N254" s="272" t="s">
        <v>44</v>
      </c>
      <c r="O254" s="100"/>
      <c r="P254" s="273">
        <f>O254*H254</f>
        <v>0</v>
      </c>
      <c r="Q254" s="273">
        <v>0</v>
      </c>
      <c r="R254" s="273">
        <f>Q254*H254</f>
        <v>0</v>
      </c>
      <c r="S254" s="273">
        <v>0</v>
      </c>
      <c r="T254" s="274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5" t="s">
        <v>198</v>
      </c>
      <c r="AT254" s="275" t="s">
        <v>194</v>
      </c>
      <c r="AU254" s="275" t="s">
        <v>91</v>
      </c>
      <c r="AY254" s="18" t="s">
        <v>191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8" t="s">
        <v>91</v>
      </c>
      <c r="BK254" s="160">
        <f>ROUND(I254*H254,2)</f>
        <v>0</v>
      </c>
      <c r="BL254" s="18" t="s">
        <v>198</v>
      </c>
      <c r="BM254" s="275" t="s">
        <v>1734</v>
      </c>
    </row>
    <row r="255" s="2" customFormat="1" ht="16.5" customHeight="1">
      <c r="A255" s="41"/>
      <c r="B255" s="42"/>
      <c r="C255" s="310" t="s">
        <v>432</v>
      </c>
      <c r="D255" s="310" t="s">
        <v>292</v>
      </c>
      <c r="E255" s="311" t="s">
        <v>498</v>
      </c>
      <c r="F255" s="312" t="s">
        <v>499</v>
      </c>
      <c r="G255" s="313" t="s">
        <v>231</v>
      </c>
      <c r="H255" s="314">
        <v>1</v>
      </c>
      <c r="I255" s="315"/>
      <c r="J255" s="316">
        <f>ROUND(I255*H255,2)</f>
        <v>0</v>
      </c>
      <c r="K255" s="317"/>
      <c r="L255" s="318"/>
      <c r="M255" s="319" t="s">
        <v>1</v>
      </c>
      <c r="N255" s="320" t="s">
        <v>44</v>
      </c>
      <c r="O255" s="100"/>
      <c r="P255" s="273">
        <f>O255*H255</f>
        <v>0</v>
      </c>
      <c r="Q255" s="273">
        <v>5.0000000000000002E-05</v>
      </c>
      <c r="R255" s="273">
        <f>Q255*H255</f>
        <v>5.0000000000000002E-05</v>
      </c>
      <c r="S255" s="273">
        <v>0</v>
      </c>
      <c r="T255" s="274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5" t="s">
        <v>492</v>
      </c>
      <c r="AT255" s="275" t="s">
        <v>292</v>
      </c>
      <c r="AU255" s="275" t="s">
        <v>91</v>
      </c>
      <c r="AY255" s="18" t="s">
        <v>191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8" t="s">
        <v>91</v>
      </c>
      <c r="BK255" s="160">
        <f>ROUND(I255*H255,2)</f>
        <v>0</v>
      </c>
      <c r="BL255" s="18" t="s">
        <v>492</v>
      </c>
      <c r="BM255" s="275" t="s">
        <v>1735</v>
      </c>
    </row>
    <row r="256" s="2" customFormat="1" ht="24.15" customHeight="1">
      <c r="A256" s="41"/>
      <c r="B256" s="42"/>
      <c r="C256" s="310" t="s">
        <v>436</v>
      </c>
      <c r="D256" s="310" t="s">
        <v>292</v>
      </c>
      <c r="E256" s="311" t="s">
        <v>502</v>
      </c>
      <c r="F256" s="312" t="s">
        <v>503</v>
      </c>
      <c r="G256" s="313" t="s">
        <v>231</v>
      </c>
      <c r="H256" s="314">
        <v>1</v>
      </c>
      <c r="I256" s="315"/>
      <c r="J256" s="316">
        <f>ROUND(I256*H256,2)</f>
        <v>0</v>
      </c>
      <c r="K256" s="317"/>
      <c r="L256" s="318"/>
      <c r="M256" s="319" t="s">
        <v>1</v>
      </c>
      <c r="N256" s="320" t="s">
        <v>44</v>
      </c>
      <c r="O256" s="100"/>
      <c r="P256" s="273">
        <f>O256*H256</f>
        <v>0</v>
      </c>
      <c r="Q256" s="273">
        <v>4.0000000000000003E-05</v>
      </c>
      <c r="R256" s="273">
        <f>Q256*H256</f>
        <v>4.0000000000000003E-05</v>
      </c>
      <c r="S256" s="273">
        <v>0</v>
      </c>
      <c r="T256" s="274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5" t="s">
        <v>492</v>
      </c>
      <c r="AT256" s="275" t="s">
        <v>292</v>
      </c>
      <c r="AU256" s="275" t="s">
        <v>91</v>
      </c>
      <c r="AY256" s="18" t="s">
        <v>191</v>
      </c>
      <c r="BE256" s="160">
        <f>IF(N256="základná",J256,0)</f>
        <v>0</v>
      </c>
      <c r="BF256" s="160">
        <f>IF(N256="znížená",J256,0)</f>
        <v>0</v>
      </c>
      <c r="BG256" s="160">
        <f>IF(N256="zákl. prenesená",J256,0)</f>
        <v>0</v>
      </c>
      <c r="BH256" s="160">
        <f>IF(N256="zníž. prenesená",J256,0)</f>
        <v>0</v>
      </c>
      <c r="BI256" s="160">
        <f>IF(N256="nulová",J256,0)</f>
        <v>0</v>
      </c>
      <c r="BJ256" s="18" t="s">
        <v>91</v>
      </c>
      <c r="BK256" s="160">
        <f>ROUND(I256*H256,2)</f>
        <v>0</v>
      </c>
      <c r="BL256" s="18" t="s">
        <v>492</v>
      </c>
      <c r="BM256" s="275" t="s">
        <v>1736</v>
      </c>
    </row>
    <row r="257" s="2" customFormat="1" ht="16.5" customHeight="1">
      <c r="A257" s="41"/>
      <c r="B257" s="42"/>
      <c r="C257" s="310" t="s">
        <v>442</v>
      </c>
      <c r="D257" s="310" t="s">
        <v>292</v>
      </c>
      <c r="E257" s="311" t="s">
        <v>506</v>
      </c>
      <c r="F257" s="312" t="s">
        <v>507</v>
      </c>
      <c r="G257" s="313" t="s">
        <v>231</v>
      </c>
      <c r="H257" s="314">
        <v>1</v>
      </c>
      <c r="I257" s="315"/>
      <c r="J257" s="316">
        <f>ROUND(I257*H257,2)</f>
        <v>0</v>
      </c>
      <c r="K257" s="317"/>
      <c r="L257" s="318"/>
      <c r="M257" s="319" t="s">
        <v>1</v>
      </c>
      <c r="N257" s="320" t="s">
        <v>44</v>
      </c>
      <c r="O257" s="100"/>
      <c r="P257" s="273">
        <f>O257*H257</f>
        <v>0</v>
      </c>
      <c r="Q257" s="273">
        <v>2.0000000000000002E-05</v>
      </c>
      <c r="R257" s="273">
        <f>Q257*H257</f>
        <v>2.0000000000000002E-05</v>
      </c>
      <c r="S257" s="273">
        <v>0</v>
      </c>
      <c r="T257" s="274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75" t="s">
        <v>492</v>
      </c>
      <c r="AT257" s="275" t="s">
        <v>292</v>
      </c>
      <c r="AU257" s="275" t="s">
        <v>91</v>
      </c>
      <c r="AY257" s="18" t="s">
        <v>191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91</v>
      </c>
      <c r="BK257" s="160">
        <f>ROUND(I257*H257,2)</f>
        <v>0</v>
      </c>
      <c r="BL257" s="18" t="s">
        <v>492</v>
      </c>
      <c r="BM257" s="275" t="s">
        <v>1737</v>
      </c>
    </row>
    <row r="258" s="2" customFormat="1" ht="21.75" customHeight="1">
      <c r="A258" s="41"/>
      <c r="B258" s="42"/>
      <c r="C258" s="263" t="s">
        <v>449</v>
      </c>
      <c r="D258" s="263" t="s">
        <v>194</v>
      </c>
      <c r="E258" s="264" t="s">
        <v>510</v>
      </c>
      <c r="F258" s="265" t="s">
        <v>511</v>
      </c>
      <c r="G258" s="266" t="s">
        <v>231</v>
      </c>
      <c r="H258" s="267">
        <v>4</v>
      </c>
      <c r="I258" s="268"/>
      <c r="J258" s="269">
        <f>ROUND(I258*H258,2)</f>
        <v>0</v>
      </c>
      <c r="K258" s="270"/>
      <c r="L258" s="44"/>
      <c r="M258" s="271" t="s">
        <v>1</v>
      </c>
      <c r="N258" s="272" t="s">
        <v>44</v>
      </c>
      <c r="O258" s="100"/>
      <c r="P258" s="273">
        <f>O258*H258</f>
        <v>0</v>
      </c>
      <c r="Q258" s="273">
        <v>0</v>
      </c>
      <c r="R258" s="273">
        <f>Q258*H258</f>
        <v>0</v>
      </c>
      <c r="S258" s="273">
        <v>0</v>
      </c>
      <c r="T258" s="27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5" t="s">
        <v>198</v>
      </c>
      <c r="AT258" s="275" t="s">
        <v>194</v>
      </c>
      <c r="AU258" s="275" t="s">
        <v>91</v>
      </c>
      <c r="AY258" s="18" t="s">
        <v>191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8" t="s">
        <v>91</v>
      </c>
      <c r="BK258" s="160">
        <f>ROUND(I258*H258,2)</f>
        <v>0</v>
      </c>
      <c r="BL258" s="18" t="s">
        <v>198</v>
      </c>
      <c r="BM258" s="275" t="s">
        <v>1738</v>
      </c>
    </row>
    <row r="259" s="13" customFormat="1">
      <c r="A259" s="13"/>
      <c r="B259" s="276"/>
      <c r="C259" s="277"/>
      <c r="D259" s="278" t="s">
        <v>200</v>
      </c>
      <c r="E259" s="279" t="s">
        <v>1</v>
      </c>
      <c r="F259" s="280" t="s">
        <v>119</v>
      </c>
      <c r="G259" s="277"/>
      <c r="H259" s="281">
        <v>4</v>
      </c>
      <c r="I259" s="282"/>
      <c r="J259" s="277"/>
      <c r="K259" s="277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200</v>
      </c>
      <c r="AU259" s="287" t="s">
        <v>91</v>
      </c>
      <c r="AV259" s="13" t="s">
        <v>91</v>
      </c>
      <c r="AW259" s="13" t="s">
        <v>33</v>
      </c>
      <c r="AX259" s="13" t="s">
        <v>85</v>
      </c>
      <c r="AY259" s="287" t="s">
        <v>191</v>
      </c>
    </row>
    <row r="260" s="2" customFormat="1" ht="24.15" customHeight="1">
      <c r="A260" s="41"/>
      <c r="B260" s="42"/>
      <c r="C260" s="263" t="s">
        <v>455</v>
      </c>
      <c r="D260" s="263" t="s">
        <v>194</v>
      </c>
      <c r="E260" s="264" t="s">
        <v>514</v>
      </c>
      <c r="F260" s="265" t="s">
        <v>515</v>
      </c>
      <c r="G260" s="266" t="s">
        <v>516</v>
      </c>
      <c r="H260" s="267">
        <v>1</v>
      </c>
      <c r="I260" s="268"/>
      <c r="J260" s="269">
        <f>ROUND(I260*H260,2)</f>
        <v>0</v>
      </c>
      <c r="K260" s="270"/>
      <c r="L260" s="44"/>
      <c r="M260" s="271" t="s">
        <v>1</v>
      </c>
      <c r="N260" s="272" t="s">
        <v>44</v>
      </c>
      <c r="O260" s="100"/>
      <c r="P260" s="273">
        <f>O260*H260</f>
        <v>0</v>
      </c>
      <c r="Q260" s="273">
        <v>0</v>
      </c>
      <c r="R260" s="273">
        <f>Q260*H260</f>
        <v>0</v>
      </c>
      <c r="S260" s="273">
        <v>0</v>
      </c>
      <c r="T260" s="274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75" t="s">
        <v>198</v>
      </c>
      <c r="AT260" s="275" t="s">
        <v>194</v>
      </c>
      <c r="AU260" s="275" t="s">
        <v>91</v>
      </c>
      <c r="AY260" s="18" t="s">
        <v>191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8" t="s">
        <v>91</v>
      </c>
      <c r="BK260" s="160">
        <f>ROUND(I260*H260,2)</f>
        <v>0</v>
      </c>
      <c r="BL260" s="18" t="s">
        <v>198</v>
      </c>
      <c r="BM260" s="275" t="s">
        <v>1739</v>
      </c>
    </row>
    <row r="261" s="2" customFormat="1" ht="16.5" customHeight="1">
      <c r="A261" s="41"/>
      <c r="B261" s="42"/>
      <c r="C261" s="263" t="s">
        <v>461</v>
      </c>
      <c r="D261" s="263" t="s">
        <v>194</v>
      </c>
      <c r="E261" s="264" t="s">
        <v>519</v>
      </c>
      <c r="F261" s="265" t="s">
        <v>520</v>
      </c>
      <c r="G261" s="266" t="s">
        <v>231</v>
      </c>
      <c r="H261" s="267">
        <v>1</v>
      </c>
      <c r="I261" s="268"/>
      <c r="J261" s="269">
        <f>ROUND(I261*H261,2)</f>
        <v>0</v>
      </c>
      <c r="K261" s="270"/>
      <c r="L261" s="44"/>
      <c r="M261" s="271" t="s">
        <v>1</v>
      </c>
      <c r="N261" s="272" t="s">
        <v>44</v>
      </c>
      <c r="O261" s="100"/>
      <c r="P261" s="273">
        <f>O261*H261</f>
        <v>0</v>
      </c>
      <c r="Q261" s="273">
        <v>0</v>
      </c>
      <c r="R261" s="273">
        <f>Q261*H261</f>
        <v>0</v>
      </c>
      <c r="S261" s="273">
        <v>0.00014999999999999999</v>
      </c>
      <c r="T261" s="274">
        <f>S261*H261</f>
        <v>0.00014999999999999999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5" t="s">
        <v>198</v>
      </c>
      <c r="AT261" s="275" t="s">
        <v>194</v>
      </c>
      <c r="AU261" s="275" t="s">
        <v>91</v>
      </c>
      <c r="AY261" s="18" t="s">
        <v>191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8" t="s">
        <v>91</v>
      </c>
      <c r="BK261" s="160">
        <f>ROUND(I261*H261,2)</f>
        <v>0</v>
      </c>
      <c r="BL261" s="18" t="s">
        <v>198</v>
      </c>
      <c r="BM261" s="275" t="s">
        <v>1740</v>
      </c>
    </row>
    <row r="262" s="2" customFormat="1" ht="16.5" customHeight="1">
      <c r="A262" s="41"/>
      <c r="B262" s="42"/>
      <c r="C262" s="263" t="s">
        <v>466</v>
      </c>
      <c r="D262" s="263" t="s">
        <v>194</v>
      </c>
      <c r="E262" s="264" t="s">
        <v>1659</v>
      </c>
      <c r="F262" s="265" t="s">
        <v>1660</v>
      </c>
      <c r="G262" s="266" t="s">
        <v>231</v>
      </c>
      <c r="H262" s="267">
        <v>3</v>
      </c>
      <c r="I262" s="268"/>
      <c r="J262" s="269">
        <f>ROUND(I262*H262,2)</f>
        <v>0</v>
      </c>
      <c r="K262" s="270"/>
      <c r="L262" s="44"/>
      <c r="M262" s="271" t="s">
        <v>1</v>
      </c>
      <c r="N262" s="272" t="s">
        <v>44</v>
      </c>
      <c r="O262" s="100"/>
      <c r="P262" s="273">
        <f>O262*H262</f>
        <v>0</v>
      </c>
      <c r="Q262" s="273">
        <v>0</v>
      </c>
      <c r="R262" s="273">
        <f>Q262*H262</f>
        <v>0</v>
      </c>
      <c r="S262" s="273">
        <v>0.00021000000000000001</v>
      </c>
      <c r="T262" s="274">
        <f>S262*H262</f>
        <v>0.00063000000000000003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5" t="s">
        <v>198</v>
      </c>
      <c r="AT262" s="275" t="s">
        <v>194</v>
      </c>
      <c r="AU262" s="275" t="s">
        <v>91</v>
      </c>
      <c r="AY262" s="18" t="s">
        <v>191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8" t="s">
        <v>91</v>
      </c>
      <c r="BK262" s="160">
        <f>ROUND(I262*H262,2)</f>
        <v>0</v>
      </c>
      <c r="BL262" s="18" t="s">
        <v>198</v>
      </c>
      <c r="BM262" s="275" t="s">
        <v>1741</v>
      </c>
    </row>
    <row r="263" s="2" customFormat="1" ht="16.5" customHeight="1">
      <c r="A263" s="41"/>
      <c r="B263" s="42"/>
      <c r="C263" s="263" t="s">
        <v>470</v>
      </c>
      <c r="D263" s="263" t="s">
        <v>194</v>
      </c>
      <c r="E263" s="264" t="s">
        <v>523</v>
      </c>
      <c r="F263" s="265" t="s">
        <v>524</v>
      </c>
      <c r="G263" s="266" t="s">
        <v>231</v>
      </c>
      <c r="H263" s="267">
        <v>4</v>
      </c>
      <c r="I263" s="268"/>
      <c r="J263" s="269">
        <f>ROUND(I263*H263,2)</f>
        <v>0</v>
      </c>
      <c r="K263" s="270"/>
      <c r="L263" s="44"/>
      <c r="M263" s="271" t="s">
        <v>1</v>
      </c>
      <c r="N263" s="272" t="s">
        <v>44</v>
      </c>
      <c r="O263" s="100"/>
      <c r="P263" s="273">
        <f>O263*H263</f>
        <v>0</v>
      </c>
      <c r="Q263" s="273">
        <v>0</v>
      </c>
      <c r="R263" s="273">
        <f>Q263*H263</f>
        <v>0</v>
      </c>
      <c r="S263" s="273">
        <v>0</v>
      </c>
      <c r="T263" s="27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5" t="s">
        <v>198</v>
      </c>
      <c r="AT263" s="275" t="s">
        <v>194</v>
      </c>
      <c r="AU263" s="275" t="s">
        <v>91</v>
      </c>
      <c r="AY263" s="18" t="s">
        <v>191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91</v>
      </c>
      <c r="BK263" s="160">
        <f>ROUND(I263*H263,2)</f>
        <v>0</v>
      </c>
      <c r="BL263" s="18" t="s">
        <v>198</v>
      </c>
      <c r="BM263" s="275" t="s">
        <v>1742</v>
      </c>
    </row>
    <row r="264" s="13" customFormat="1">
      <c r="A264" s="13"/>
      <c r="B264" s="276"/>
      <c r="C264" s="277"/>
      <c r="D264" s="278" t="s">
        <v>200</v>
      </c>
      <c r="E264" s="279" t="s">
        <v>1</v>
      </c>
      <c r="F264" s="280" t="s">
        <v>119</v>
      </c>
      <c r="G264" s="277"/>
      <c r="H264" s="281">
        <v>4</v>
      </c>
      <c r="I264" s="282"/>
      <c r="J264" s="277"/>
      <c r="K264" s="277"/>
      <c r="L264" s="283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7" t="s">
        <v>200</v>
      </c>
      <c r="AU264" s="287" t="s">
        <v>91</v>
      </c>
      <c r="AV264" s="13" t="s">
        <v>91</v>
      </c>
      <c r="AW264" s="13" t="s">
        <v>33</v>
      </c>
      <c r="AX264" s="13" t="s">
        <v>85</v>
      </c>
      <c r="AY264" s="287" t="s">
        <v>191</v>
      </c>
    </row>
    <row r="265" s="12" customFormat="1" ht="25.92" customHeight="1">
      <c r="A265" s="12"/>
      <c r="B265" s="248"/>
      <c r="C265" s="249"/>
      <c r="D265" s="250" t="s">
        <v>77</v>
      </c>
      <c r="E265" s="251" t="s">
        <v>526</v>
      </c>
      <c r="F265" s="251" t="s">
        <v>527</v>
      </c>
      <c r="G265" s="249"/>
      <c r="H265" s="249"/>
      <c r="I265" s="252"/>
      <c r="J265" s="227">
        <f>BK265</f>
        <v>0</v>
      </c>
      <c r="K265" s="249"/>
      <c r="L265" s="253"/>
      <c r="M265" s="254"/>
      <c r="N265" s="255"/>
      <c r="O265" s="255"/>
      <c r="P265" s="256">
        <f>P266</f>
        <v>0</v>
      </c>
      <c r="Q265" s="255"/>
      <c r="R265" s="256">
        <f>R266</f>
        <v>0</v>
      </c>
      <c r="S265" s="255"/>
      <c r="T265" s="257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58" t="s">
        <v>121</v>
      </c>
      <c r="AT265" s="259" t="s">
        <v>77</v>
      </c>
      <c r="AU265" s="259" t="s">
        <v>78</v>
      </c>
      <c r="AY265" s="258" t="s">
        <v>191</v>
      </c>
      <c r="BK265" s="260">
        <f>BK266</f>
        <v>0</v>
      </c>
    </row>
    <row r="266" s="2" customFormat="1" ht="44.25" customHeight="1">
      <c r="A266" s="41"/>
      <c r="B266" s="42"/>
      <c r="C266" s="263" t="s">
        <v>474</v>
      </c>
      <c r="D266" s="263" t="s">
        <v>194</v>
      </c>
      <c r="E266" s="264" t="s">
        <v>529</v>
      </c>
      <c r="F266" s="265" t="s">
        <v>530</v>
      </c>
      <c r="G266" s="266" t="s">
        <v>531</v>
      </c>
      <c r="H266" s="267">
        <v>10</v>
      </c>
      <c r="I266" s="268"/>
      <c r="J266" s="269">
        <f>ROUND(I266*H266,2)</f>
        <v>0</v>
      </c>
      <c r="K266" s="270"/>
      <c r="L266" s="44"/>
      <c r="M266" s="271" t="s">
        <v>1</v>
      </c>
      <c r="N266" s="272" t="s">
        <v>44</v>
      </c>
      <c r="O266" s="100"/>
      <c r="P266" s="273">
        <f>O266*H266</f>
        <v>0</v>
      </c>
      <c r="Q266" s="273">
        <v>0</v>
      </c>
      <c r="R266" s="273">
        <f>Q266*H266</f>
        <v>0</v>
      </c>
      <c r="S266" s="273">
        <v>0</v>
      </c>
      <c r="T266" s="274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75" t="s">
        <v>532</v>
      </c>
      <c r="AT266" s="275" t="s">
        <v>194</v>
      </c>
      <c r="AU266" s="275" t="s">
        <v>85</v>
      </c>
      <c r="AY266" s="18" t="s">
        <v>191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8" t="s">
        <v>91</v>
      </c>
      <c r="BK266" s="160">
        <f>ROUND(I266*H266,2)</f>
        <v>0</v>
      </c>
      <c r="BL266" s="18" t="s">
        <v>532</v>
      </c>
      <c r="BM266" s="275" t="s">
        <v>1743</v>
      </c>
    </row>
    <row r="267" s="12" customFormat="1" ht="25.92" customHeight="1">
      <c r="A267" s="12"/>
      <c r="B267" s="248"/>
      <c r="C267" s="249"/>
      <c r="D267" s="250" t="s">
        <v>77</v>
      </c>
      <c r="E267" s="251" t="s">
        <v>170</v>
      </c>
      <c r="F267" s="251" t="s">
        <v>534</v>
      </c>
      <c r="G267" s="249"/>
      <c r="H267" s="249"/>
      <c r="I267" s="252"/>
      <c r="J267" s="227">
        <f>BK267</f>
        <v>0</v>
      </c>
      <c r="K267" s="249"/>
      <c r="L267" s="253"/>
      <c r="M267" s="254"/>
      <c r="N267" s="255"/>
      <c r="O267" s="255"/>
      <c r="P267" s="256">
        <f>SUM(P268:P272)</f>
        <v>0</v>
      </c>
      <c r="Q267" s="255"/>
      <c r="R267" s="256">
        <f>SUM(R268:R272)</f>
        <v>0</v>
      </c>
      <c r="S267" s="255"/>
      <c r="T267" s="257">
        <f>SUM(T268:T272)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58" t="s">
        <v>221</v>
      </c>
      <c r="AT267" s="259" t="s">
        <v>77</v>
      </c>
      <c r="AU267" s="259" t="s">
        <v>78</v>
      </c>
      <c r="AY267" s="258" t="s">
        <v>191</v>
      </c>
      <c r="BK267" s="260">
        <f>SUM(BK268:BK272)</f>
        <v>0</v>
      </c>
    </row>
    <row r="268" s="2" customFormat="1" ht="55.5" customHeight="1">
      <c r="A268" s="41"/>
      <c r="B268" s="42"/>
      <c r="C268" s="263" t="s">
        <v>478</v>
      </c>
      <c r="D268" s="263" t="s">
        <v>194</v>
      </c>
      <c r="E268" s="264" t="s">
        <v>536</v>
      </c>
      <c r="F268" s="265" t="s">
        <v>537</v>
      </c>
      <c r="G268" s="266" t="s">
        <v>538</v>
      </c>
      <c r="H268" s="267">
        <v>1</v>
      </c>
      <c r="I268" s="268"/>
      <c r="J268" s="269">
        <f>ROUND(I268*H268,2)</f>
        <v>0</v>
      </c>
      <c r="K268" s="270"/>
      <c r="L268" s="44"/>
      <c r="M268" s="271" t="s">
        <v>1</v>
      </c>
      <c r="N268" s="272" t="s">
        <v>44</v>
      </c>
      <c r="O268" s="100"/>
      <c r="P268" s="273">
        <f>O268*H268</f>
        <v>0</v>
      </c>
      <c r="Q268" s="273">
        <v>0</v>
      </c>
      <c r="R268" s="273">
        <f>Q268*H268</f>
        <v>0</v>
      </c>
      <c r="S268" s="273">
        <v>0</v>
      </c>
      <c r="T268" s="27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75" t="s">
        <v>539</v>
      </c>
      <c r="AT268" s="275" t="s">
        <v>194</v>
      </c>
      <c r="AU268" s="275" t="s">
        <v>85</v>
      </c>
      <c r="AY268" s="18" t="s">
        <v>191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8" t="s">
        <v>91</v>
      </c>
      <c r="BK268" s="160">
        <f>ROUND(I268*H268,2)</f>
        <v>0</v>
      </c>
      <c r="BL268" s="18" t="s">
        <v>539</v>
      </c>
      <c r="BM268" s="275" t="s">
        <v>1744</v>
      </c>
    </row>
    <row r="269" s="2" customFormat="1" ht="44.25" customHeight="1">
      <c r="A269" s="41"/>
      <c r="B269" s="42"/>
      <c r="C269" s="263" t="s">
        <v>485</v>
      </c>
      <c r="D269" s="263" t="s">
        <v>194</v>
      </c>
      <c r="E269" s="264" t="s">
        <v>542</v>
      </c>
      <c r="F269" s="265" t="s">
        <v>543</v>
      </c>
      <c r="G269" s="266" t="s">
        <v>197</v>
      </c>
      <c r="H269" s="267">
        <v>16.129000000000001</v>
      </c>
      <c r="I269" s="268"/>
      <c r="J269" s="269">
        <f>ROUND(I269*H269,2)</f>
        <v>0</v>
      </c>
      <c r="K269" s="270"/>
      <c r="L269" s="44"/>
      <c r="M269" s="271" t="s">
        <v>1</v>
      </c>
      <c r="N269" s="272" t="s">
        <v>44</v>
      </c>
      <c r="O269" s="100"/>
      <c r="P269" s="273">
        <f>O269*H269</f>
        <v>0</v>
      </c>
      <c r="Q269" s="273">
        <v>0</v>
      </c>
      <c r="R269" s="273">
        <f>Q269*H269</f>
        <v>0</v>
      </c>
      <c r="S269" s="273">
        <v>0</v>
      </c>
      <c r="T269" s="274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75" t="s">
        <v>539</v>
      </c>
      <c r="AT269" s="275" t="s">
        <v>194</v>
      </c>
      <c r="AU269" s="275" t="s">
        <v>85</v>
      </c>
      <c r="AY269" s="18" t="s">
        <v>191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8" t="s">
        <v>91</v>
      </c>
      <c r="BK269" s="160">
        <f>ROUND(I269*H269,2)</f>
        <v>0</v>
      </c>
      <c r="BL269" s="18" t="s">
        <v>539</v>
      </c>
      <c r="BM269" s="275" t="s">
        <v>1745</v>
      </c>
    </row>
    <row r="270" s="13" customFormat="1">
      <c r="A270" s="13"/>
      <c r="B270" s="276"/>
      <c r="C270" s="277"/>
      <c r="D270" s="278" t="s">
        <v>200</v>
      </c>
      <c r="E270" s="279" t="s">
        <v>1</v>
      </c>
      <c r="F270" s="280" t="s">
        <v>545</v>
      </c>
      <c r="G270" s="277"/>
      <c r="H270" s="281">
        <v>16.129000000000001</v>
      </c>
      <c r="I270" s="282"/>
      <c r="J270" s="277"/>
      <c r="K270" s="277"/>
      <c r="L270" s="283"/>
      <c r="M270" s="284"/>
      <c r="N270" s="285"/>
      <c r="O270" s="285"/>
      <c r="P270" s="285"/>
      <c r="Q270" s="285"/>
      <c r="R270" s="285"/>
      <c r="S270" s="285"/>
      <c r="T270" s="28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7" t="s">
        <v>200</v>
      </c>
      <c r="AU270" s="287" t="s">
        <v>85</v>
      </c>
      <c r="AV270" s="13" t="s">
        <v>91</v>
      </c>
      <c r="AW270" s="13" t="s">
        <v>33</v>
      </c>
      <c r="AX270" s="13" t="s">
        <v>78</v>
      </c>
      <c r="AY270" s="287" t="s">
        <v>191</v>
      </c>
    </row>
    <row r="271" s="14" customFormat="1">
      <c r="A271" s="14"/>
      <c r="B271" s="288"/>
      <c r="C271" s="289"/>
      <c r="D271" s="278" t="s">
        <v>200</v>
      </c>
      <c r="E271" s="290" t="s">
        <v>1</v>
      </c>
      <c r="F271" s="291" t="s">
        <v>204</v>
      </c>
      <c r="G271" s="289"/>
      <c r="H271" s="292">
        <v>16.129000000000001</v>
      </c>
      <c r="I271" s="293"/>
      <c r="J271" s="289"/>
      <c r="K271" s="289"/>
      <c r="L271" s="294"/>
      <c r="M271" s="295"/>
      <c r="N271" s="296"/>
      <c r="O271" s="296"/>
      <c r="P271" s="296"/>
      <c r="Q271" s="296"/>
      <c r="R271" s="296"/>
      <c r="S271" s="296"/>
      <c r="T271" s="29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8" t="s">
        <v>200</v>
      </c>
      <c r="AU271" s="298" t="s">
        <v>85</v>
      </c>
      <c r="AV271" s="14" t="s">
        <v>121</v>
      </c>
      <c r="AW271" s="14" t="s">
        <v>33</v>
      </c>
      <c r="AX271" s="14" t="s">
        <v>85</v>
      </c>
      <c r="AY271" s="298" t="s">
        <v>191</v>
      </c>
    </row>
    <row r="272" s="2" customFormat="1" ht="24.15" customHeight="1">
      <c r="A272" s="41"/>
      <c r="B272" s="42"/>
      <c r="C272" s="263" t="s">
        <v>489</v>
      </c>
      <c r="D272" s="263" t="s">
        <v>194</v>
      </c>
      <c r="E272" s="264" t="s">
        <v>547</v>
      </c>
      <c r="F272" s="265" t="s">
        <v>548</v>
      </c>
      <c r="G272" s="266" t="s">
        <v>538</v>
      </c>
      <c r="H272" s="267">
        <v>1</v>
      </c>
      <c r="I272" s="268"/>
      <c r="J272" s="269">
        <f>ROUND(I272*H272,2)</f>
        <v>0</v>
      </c>
      <c r="K272" s="270"/>
      <c r="L272" s="44"/>
      <c r="M272" s="271" t="s">
        <v>1</v>
      </c>
      <c r="N272" s="272" t="s">
        <v>44</v>
      </c>
      <c r="O272" s="100"/>
      <c r="P272" s="273">
        <f>O272*H272</f>
        <v>0</v>
      </c>
      <c r="Q272" s="273">
        <v>0</v>
      </c>
      <c r="R272" s="273">
        <f>Q272*H272</f>
        <v>0</v>
      </c>
      <c r="S272" s="273">
        <v>0</v>
      </c>
      <c r="T272" s="274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5" t="s">
        <v>539</v>
      </c>
      <c r="AT272" s="275" t="s">
        <v>194</v>
      </c>
      <c r="AU272" s="275" t="s">
        <v>85</v>
      </c>
      <c r="AY272" s="18" t="s">
        <v>191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91</v>
      </c>
      <c r="BK272" s="160">
        <f>ROUND(I272*H272,2)</f>
        <v>0</v>
      </c>
      <c r="BL272" s="18" t="s">
        <v>539</v>
      </c>
      <c r="BM272" s="275" t="s">
        <v>1746</v>
      </c>
    </row>
    <row r="273" s="12" customFormat="1" ht="25.92" customHeight="1">
      <c r="A273" s="12"/>
      <c r="B273" s="248"/>
      <c r="C273" s="249"/>
      <c r="D273" s="250" t="s">
        <v>77</v>
      </c>
      <c r="E273" s="251" t="s">
        <v>550</v>
      </c>
      <c r="F273" s="251" t="s">
        <v>551</v>
      </c>
      <c r="G273" s="249"/>
      <c r="H273" s="249"/>
      <c r="I273" s="252"/>
      <c r="J273" s="227">
        <f>BK273</f>
        <v>0</v>
      </c>
      <c r="K273" s="249"/>
      <c r="L273" s="253"/>
      <c r="M273" s="254"/>
      <c r="N273" s="255"/>
      <c r="O273" s="255"/>
      <c r="P273" s="256">
        <f>SUM(P274:P276)</f>
        <v>0</v>
      </c>
      <c r="Q273" s="255"/>
      <c r="R273" s="256">
        <f>SUM(R274:R276)</f>
        <v>0</v>
      </c>
      <c r="S273" s="255"/>
      <c r="T273" s="257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58" t="s">
        <v>85</v>
      </c>
      <c r="AT273" s="259" t="s">
        <v>77</v>
      </c>
      <c r="AU273" s="259" t="s">
        <v>78</v>
      </c>
      <c r="AY273" s="258" t="s">
        <v>191</v>
      </c>
      <c r="BK273" s="260">
        <f>SUM(BK274:BK276)</f>
        <v>0</v>
      </c>
    </row>
    <row r="274" s="2" customFormat="1" ht="55.5" customHeight="1">
      <c r="A274" s="41"/>
      <c r="B274" s="42"/>
      <c r="C274" s="263" t="s">
        <v>494</v>
      </c>
      <c r="D274" s="263" t="s">
        <v>194</v>
      </c>
      <c r="E274" s="264" t="s">
        <v>553</v>
      </c>
      <c r="F274" s="265" t="s">
        <v>554</v>
      </c>
      <c r="G274" s="266" t="s">
        <v>1</v>
      </c>
      <c r="H274" s="267">
        <v>0</v>
      </c>
      <c r="I274" s="268"/>
      <c r="J274" s="269">
        <f>ROUND(I274*H274,2)</f>
        <v>0</v>
      </c>
      <c r="K274" s="270"/>
      <c r="L274" s="44"/>
      <c r="M274" s="271" t="s">
        <v>1</v>
      </c>
      <c r="N274" s="272" t="s">
        <v>44</v>
      </c>
      <c r="O274" s="100"/>
      <c r="P274" s="273">
        <f>O274*H274</f>
        <v>0</v>
      </c>
      <c r="Q274" s="273">
        <v>0</v>
      </c>
      <c r="R274" s="273">
        <f>Q274*H274</f>
        <v>0</v>
      </c>
      <c r="S274" s="273">
        <v>0</v>
      </c>
      <c r="T274" s="274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75" t="s">
        <v>532</v>
      </c>
      <c r="AT274" s="275" t="s">
        <v>194</v>
      </c>
      <c r="AU274" s="275" t="s">
        <v>85</v>
      </c>
      <c r="AY274" s="18" t="s">
        <v>191</v>
      </c>
      <c r="BE274" s="160">
        <f>IF(N274="základná",J274,0)</f>
        <v>0</v>
      </c>
      <c r="BF274" s="160">
        <f>IF(N274="znížená",J274,0)</f>
        <v>0</v>
      </c>
      <c r="BG274" s="160">
        <f>IF(N274="zákl. prenesená",J274,0)</f>
        <v>0</v>
      </c>
      <c r="BH274" s="160">
        <f>IF(N274="zníž. prenesená",J274,0)</f>
        <v>0</v>
      </c>
      <c r="BI274" s="160">
        <f>IF(N274="nulová",J274,0)</f>
        <v>0</v>
      </c>
      <c r="BJ274" s="18" t="s">
        <v>91</v>
      </c>
      <c r="BK274" s="160">
        <f>ROUND(I274*H274,2)</f>
        <v>0</v>
      </c>
      <c r="BL274" s="18" t="s">
        <v>532</v>
      </c>
      <c r="BM274" s="275" t="s">
        <v>1747</v>
      </c>
    </row>
    <row r="275" s="2" customFormat="1" ht="49.05" customHeight="1">
      <c r="A275" s="41"/>
      <c r="B275" s="42"/>
      <c r="C275" s="263" t="s">
        <v>198</v>
      </c>
      <c r="D275" s="263" t="s">
        <v>194</v>
      </c>
      <c r="E275" s="264" t="s">
        <v>557</v>
      </c>
      <c r="F275" s="265" t="s">
        <v>558</v>
      </c>
      <c r="G275" s="266" t="s">
        <v>1</v>
      </c>
      <c r="H275" s="267">
        <v>0</v>
      </c>
      <c r="I275" s="268"/>
      <c r="J275" s="269">
        <f>ROUND(I275*H275,2)</f>
        <v>0</v>
      </c>
      <c r="K275" s="270"/>
      <c r="L275" s="44"/>
      <c r="M275" s="271" t="s">
        <v>1</v>
      </c>
      <c r="N275" s="272" t="s">
        <v>44</v>
      </c>
      <c r="O275" s="100"/>
      <c r="P275" s="273">
        <f>O275*H275</f>
        <v>0</v>
      </c>
      <c r="Q275" s="273">
        <v>0</v>
      </c>
      <c r="R275" s="273">
        <f>Q275*H275</f>
        <v>0</v>
      </c>
      <c r="S275" s="273">
        <v>0</v>
      </c>
      <c r="T275" s="274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75" t="s">
        <v>532</v>
      </c>
      <c r="AT275" s="275" t="s">
        <v>194</v>
      </c>
      <c r="AU275" s="275" t="s">
        <v>85</v>
      </c>
      <c r="AY275" s="18" t="s">
        <v>191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91</v>
      </c>
      <c r="BK275" s="160">
        <f>ROUND(I275*H275,2)</f>
        <v>0</v>
      </c>
      <c r="BL275" s="18" t="s">
        <v>532</v>
      </c>
      <c r="BM275" s="275" t="s">
        <v>1748</v>
      </c>
    </row>
    <row r="276" s="2" customFormat="1" ht="49.05" customHeight="1">
      <c r="A276" s="41"/>
      <c r="B276" s="42"/>
      <c r="C276" s="263" t="s">
        <v>501</v>
      </c>
      <c r="D276" s="263" t="s">
        <v>194</v>
      </c>
      <c r="E276" s="264" t="s">
        <v>561</v>
      </c>
      <c r="F276" s="265" t="s">
        <v>562</v>
      </c>
      <c r="G276" s="266" t="s">
        <v>1</v>
      </c>
      <c r="H276" s="267">
        <v>0</v>
      </c>
      <c r="I276" s="268"/>
      <c r="J276" s="269">
        <f>ROUND(I276*H276,2)</f>
        <v>0</v>
      </c>
      <c r="K276" s="270"/>
      <c r="L276" s="44"/>
      <c r="M276" s="271" t="s">
        <v>1</v>
      </c>
      <c r="N276" s="272" t="s">
        <v>44</v>
      </c>
      <c r="O276" s="100"/>
      <c r="P276" s="273">
        <f>O276*H276</f>
        <v>0</v>
      </c>
      <c r="Q276" s="273">
        <v>0</v>
      </c>
      <c r="R276" s="273">
        <f>Q276*H276</f>
        <v>0</v>
      </c>
      <c r="S276" s="273">
        <v>0</v>
      </c>
      <c r="T276" s="27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75" t="s">
        <v>532</v>
      </c>
      <c r="AT276" s="275" t="s">
        <v>194</v>
      </c>
      <c r="AU276" s="275" t="s">
        <v>85</v>
      </c>
      <c r="AY276" s="18" t="s">
        <v>191</v>
      </c>
      <c r="BE276" s="160">
        <f>IF(N276="základná",J276,0)</f>
        <v>0</v>
      </c>
      <c r="BF276" s="160">
        <f>IF(N276="znížená",J276,0)</f>
        <v>0</v>
      </c>
      <c r="BG276" s="160">
        <f>IF(N276="zákl. prenesená",J276,0)</f>
        <v>0</v>
      </c>
      <c r="BH276" s="160">
        <f>IF(N276="zníž. prenesená",J276,0)</f>
        <v>0</v>
      </c>
      <c r="BI276" s="160">
        <f>IF(N276="nulová",J276,0)</f>
        <v>0</v>
      </c>
      <c r="BJ276" s="18" t="s">
        <v>91</v>
      </c>
      <c r="BK276" s="160">
        <f>ROUND(I276*H276,2)</f>
        <v>0</v>
      </c>
      <c r="BL276" s="18" t="s">
        <v>532</v>
      </c>
      <c r="BM276" s="275" t="s">
        <v>1749</v>
      </c>
    </row>
    <row r="277" s="2" customFormat="1" ht="49.92" customHeight="1">
      <c r="A277" s="41"/>
      <c r="B277" s="42"/>
      <c r="C277" s="43"/>
      <c r="D277" s="43"/>
      <c r="E277" s="251" t="s">
        <v>564</v>
      </c>
      <c r="F277" s="251" t="s">
        <v>565</v>
      </c>
      <c r="G277" s="43"/>
      <c r="H277" s="43"/>
      <c r="I277" s="43"/>
      <c r="J277" s="227">
        <f>BK277</f>
        <v>0</v>
      </c>
      <c r="K277" s="43"/>
      <c r="L277" s="44"/>
      <c r="M277" s="321"/>
      <c r="N277" s="322"/>
      <c r="O277" s="100"/>
      <c r="P277" s="100"/>
      <c r="Q277" s="100"/>
      <c r="R277" s="100"/>
      <c r="S277" s="100"/>
      <c r="T277" s="10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8" t="s">
        <v>77</v>
      </c>
      <c r="AU277" s="18" t="s">
        <v>78</v>
      </c>
      <c r="AY277" s="18" t="s">
        <v>566</v>
      </c>
      <c r="BK277" s="160">
        <f>SUM(BK278:BK282)</f>
        <v>0</v>
      </c>
    </row>
    <row r="278" s="2" customFormat="1" ht="16.32" customHeight="1">
      <c r="A278" s="41"/>
      <c r="B278" s="42"/>
      <c r="C278" s="323" t="s">
        <v>1</v>
      </c>
      <c r="D278" s="323" t="s">
        <v>194</v>
      </c>
      <c r="E278" s="324" t="s">
        <v>1</v>
      </c>
      <c r="F278" s="325" t="s">
        <v>1</v>
      </c>
      <c r="G278" s="326" t="s">
        <v>1</v>
      </c>
      <c r="H278" s="327"/>
      <c r="I278" s="328"/>
      <c r="J278" s="329">
        <f>BK278</f>
        <v>0</v>
      </c>
      <c r="K278" s="270"/>
      <c r="L278" s="44"/>
      <c r="M278" s="330" t="s">
        <v>1</v>
      </c>
      <c r="N278" s="331" t="s">
        <v>44</v>
      </c>
      <c r="O278" s="100"/>
      <c r="P278" s="100"/>
      <c r="Q278" s="100"/>
      <c r="R278" s="100"/>
      <c r="S278" s="100"/>
      <c r="T278" s="10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8" t="s">
        <v>566</v>
      </c>
      <c r="AU278" s="18" t="s">
        <v>85</v>
      </c>
      <c r="AY278" s="18" t="s">
        <v>566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91</v>
      </c>
      <c r="BK278" s="160">
        <f>I278*H278</f>
        <v>0</v>
      </c>
    </row>
    <row r="279" s="2" customFormat="1" ht="16.32" customHeight="1">
      <c r="A279" s="41"/>
      <c r="B279" s="42"/>
      <c r="C279" s="323" t="s">
        <v>1</v>
      </c>
      <c r="D279" s="323" t="s">
        <v>194</v>
      </c>
      <c r="E279" s="324" t="s">
        <v>1</v>
      </c>
      <c r="F279" s="325" t="s">
        <v>1</v>
      </c>
      <c r="G279" s="326" t="s">
        <v>1</v>
      </c>
      <c r="H279" s="327"/>
      <c r="I279" s="328"/>
      <c r="J279" s="329">
        <f>BK279</f>
        <v>0</v>
      </c>
      <c r="K279" s="270"/>
      <c r="L279" s="44"/>
      <c r="M279" s="330" t="s">
        <v>1</v>
      </c>
      <c r="N279" s="331" t="s">
        <v>44</v>
      </c>
      <c r="O279" s="100"/>
      <c r="P279" s="100"/>
      <c r="Q279" s="100"/>
      <c r="R279" s="100"/>
      <c r="S279" s="100"/>
      <c r="T279" s="10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8" t="s">
        <v>566</v>
      </c>
      <c r="AU279" s="18" t="s">
        <v>85</v>
      </c>
      <c r="AY279" s="18" t="s">
        <v>566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8" t="s">
        <v>91</v>
      </c>
      <c r="BK279" s="160">
        <f>I279*H279</f>
        <v>0</v>
      </c>
    </row>
    <row r="280" s="2" customFormat="1" ht="16.32" customHeight="1">
      <c r="A280" s="41"/>
      <c r="B280" s="42"/>
      <c r="C280" s="323" t="s">
        <v>1</v>
      </c>
      <c r="D280" s="323" t="s">
        <v>194</v>
      </c>
      <c r="E280" s="324" t="s">
        <v>1</v>
      </c>
      <c r="F280" s="325" t="s">
        <v>1</v>
      </c>
      <c r="G280" s="326" t="s">
        <v>1</v>
      </c>
      <c r="H280" s="327"/>
      <c r="I280" s="328"/>
      <c r="J280" s="329">
        <f>BK280</f>
        <v>0</v>
      </c>
      <c r="K280" s="270"/>
      <c r="L280" s="44"/>
      <c r="M280" s="330" t="s">
        <v>1</v>
      </c>
      <c r="N280" s="331" t="s">
        <v>44</v>
      </c>
      <c r="O280" s="100"/>
      <c r="P280" s="100"/>
      <c r="Q280" s="100"/>
      <c r="R280" s="100"/>
      <c r="S280" s="100"/>
      <c r="T280" s="10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8" t="s">
        <v>566</v>
      </c>
      <c r="AU280" s="18" t="s">
        <v>85</v>
      </c>
      <c r="AY280" s="18" t="s">
        <v>566</v>
      </c>
      <c r="BE280" s="160">
        <f>IF(N280="základná",J280,0)</f>
        <v>0</v>
      </c>
      <c r="BF280" s="160">
        <f>IF(N280="znížená",J280,0)</f>
        <v>0</v>
      </c>
      <c r="BG280" s="160">
        <f>IF(N280="zákl. prenesená",J280,0)</f>
        <v>0</v>
      </c>
      <c r="BH280" s="160">
        <f>IF(N280="zníž. prenesená",J280,0)</f>
        <v>0</v>
      </c>
      <c r="BI280" s="160">
        <f>IF(N280="nulová",J280,0)</f>
        <v>0</v>
      </c>
      <c r="BJ280" s="18" t="s">
        <v>91</v>
      </c>
      <c r="BK280" s="160">
        <f>I280*H280</f>
        <v>0</v>
      </c>
    </row>
    <row r="281" s="2" customFormat="1" ht="16.32" customHeight="1">
      <c r="A281" s="41"/>
      <c r="B281" s="42"/>
      <c r="C281" s="323" t="s">
        <v>1</v>
      </c>
      <c r="D281" s="323" t="s">
        <v>194</v>
      </c>
      <c r="E281" s="324" t="s">
        <v>1</v>
      </c>
      <c r="F281" s="325" t="s">
        <v>1</v>
      </c>
      <c r="G281" s="326" t="s">
        <v>1</v>
      </c>
      <c r="H281" s="327"/>
      <c r="I281" s="328"/>
      <c r="J281" s="329">
        <f>BK281</f>
        <v>0</v>
      </c>
      <c r="K281" s="270"/>
      <c r="L281" s="44"/>
      <c r="M281" s="330" t="s">
        <v>1</v>
      </c>
      <c r="N281" s="331" t="s">
        <v>44</v>
      </c>
      <c r="O281" s="100"/>
      <c r="P281" s="100"/>
      <c r="Q281" s="100"/>
      <c r="R281" s="100"/>
      <c r="S281" s="100"/>
      <c r="T281" s="10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8" t="s">
        <v>566</v>
      </c>
      <c r="AU281" s="18" t="s">
        <v>85</v>
      </c>
      <c r="AY281" s="18" t="s">
        <v>566</v>
      </c>
      <c r="BE281" s="160">
        <f>IF(N281="základná",J281,0)</f>
        <v>0</v>
      </c>
      <c r="BF281" s="160">
        <f>IF(N281="znížená",J281,0)</f>
        <v>0</v>
      </c>
      <c r="BG281" s="160">
        <f>IF(N281="zákl. prenesená",J281,0)</f>
        <v>0</v>
      </c>
      <c r="BH281" s="160">
        <f>IF(N281="zníž. prenesená",J281,0)</f>
        <v>0</v>
      </c>
      <c r="BI281" s="160">
        <f>IF(N281="nulová",J281,0)</f>
        <v>0</v>
      </c>
      <c r="BJ281" s="18" t="s">
        <v>91</v>
      </c>
      <c r="BK281" s="160">
        <f>I281*H281</f>
        <v>0</v>
      </c>
    </row>
    <row r="282" s="2" customFormat="1" ht="16.32" customHeight="1">
      <c r="A282" s="41"/>
      <c r="B282" s="42"/>
      <c r="C282" s="323" t="s">
        <v>1</v>
      </c>
      <c r="D282" s="323" t="s">
        <v>194</v>
      </c>
      <c r="E282" s="324" t="s">
        <v>1</v>
      </c>
      <c r="F282" s="325" t="s">
        <v>1</v>
      </c>
      <c r="G282" s="326" t="s">
        <v>1</v>
      </c>
      <c r="H282" s="327"/>
      <c r="I282" s="328"/>
      <c r="J282" s="329">
        <f>BK282</f>
        <v>0</v>
      </c>
      <c r="K282" s="270"/>
      <c r="L282" s="44"/>
      <c r="M282" s="330" t="s">
        <v>1</v>
      </c>
      <c r="N282" s="331" t="s">
        <v>44</v>
      </c>
      <c r="O282" s="332"/>
      <c r="P282" s="332"/>
      <c r="Q282" s="332"/>
      <c r="R282" s="332"/>
      <c r="S282" s="332"/>
      <c r="T282" s="333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8" t="s">
        <v>566</v>
      </c>
      <c r="AU282" s="18" t="s">
        <v>85</v>
      </c>
      <c r="AY282" s="18" t="s">
        <v>566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91</v>
      </c>
      <c r="BK282" s="160">
        <f>I282*H282</f>
        <v>0</v>
      </c>
    </row>
    <row r="283" s="2" customFormat="1" ht="6.96" customHeight="1">
      <c r="A283" s="41"/>
      <c r="B283" s="75"/>
      <c r="C283" s="76"/>
      <c r="D283" s="76"/>
      <c r="E283" s="76"/>
      <c r="F283" s="76"/>
      <c r="G283" s="76"/>
      <c r="H283" s="76"/>
      <c r="I283" s="76"/>
      <c r="J283" s="76"/>
      <c r="K283" s="76"/>
      <c r="L283" s="44"/>
      <c r="M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</row>
  </sheetData>
  <sheetProtection sheet="1" autoFilter="0" formatColumns="0" formatRows="0" objects="1" scenarios="1" spinCount="100000" saltValue="nC1T6GPuB7kEHvYGWZFpQ1xalwrn7AlghJexuWUqyTAitKY0sqXa4ruF69sohLcZHXBBtuiJX544nhGXfbf5tw==" hashValue="zLUAQfeB8Ecexo10m0+u2zKUPPvYnYvk+Hrij9KwBsiwWge9CJGpBU+erzs0MWCM31IrAeHPQS02ACO2ajYPGA==" algorithmName="SHA-512" password="C549"/>
  <autoFilter ref="C145:K28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8:F118"/>
    <mergeCell ref="D119:F119"/>
    <mergeCell ref="D120:F120"/>
    <mergeCell ref="D121:F121"/>
    <mergeCell ref="D122:F122"/>
    <mergeCell ref="E134:H134"/>
    <mergeCell ref="E136:H136"/>
    <mergeCell ref="E138:H138"/>
    <mergeCell ref="L2:V2"/>
  </mergeCells>
  <dataValidations count="2">
    <dataValidation type="list" allowBlank="1" showInputMessage="1" showErrorMessage="1" error="Povolené sú hodnoty K, M." sqref="D278:D283">
      <formula1>"K, M"</formula1>
    </dataValidation>
    <dataValidation type="list" allowBlank="1" showInputMessage="1" showErrorMessage="1" error="Povolené sú hodnoty základná, znížená, nulová." sqref="N278:N28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  <c r="AZ2" s="167" t="s">
        <v>117</v>
      </c>
      <c r="BA2" s="167" t="s">
        <v>1</v>
      </c>
      <c r="BB2" s="167" t="s">
        <v>1</v>
      </c>
      <c r="BC2" s="167" t="s">
        <v>1750</v>
      </c>
      <c r="BD2" s="167" t="s">
        <v>91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1"/>
      <c r="AT3" s="18" t="s">
        <v>78</v>
      </c>
      <c r="AZ3" s="167" t="s">
        <v>127</v>
      </c>
      <c r="BA3" s="167" t="s">
        <v>1</v>
      </c>
      <c r="BB3" s="167" t="s">
        <v>1</v>
      </c>
      <c r="BC3" s="167" t="s">
        <v>1751</v>
      </c>
      <c r="BD3" s="167" t="s">
        <v>91</v>
      </c>
    </row>
    <row r="4" s="1" customFormat="1" ht="24.96" customHeight="1">
      <c r="B4" s="21"/>
      <c r="D4" s="170" t="s">
        <v>122</v>
      </c>
      <c r="L4" s="21"/>
      <c r="M4" s="171" t="s">
        <v>9</v>
      </c>
      <c r="AT4" s="18" t="s">
        <v>4</v>
      </c>
      <c r="AZ4" s="167" t="s">
        <v>126</v>
      </c>
      <c r="BA4" s="167" t="s">
        <v>1</v>
      </c>
      <c r="BB4" s="167" t="s">
        <v>1</v>
      </c>
      <c r="BC4" s="167" t="s">
        <v>283</v>
      </c>
      <c r="BD4" s="167" t="s">
        <v>91</v>
      </c>
    </row>
    <row r="5" s="1" customFormat="1" ht="6.96" customHeight="1">
      <c r="B5" s="21"/>
      <c r="L5" s="21"/>
      <c r="AZ5" s="167" t="s">
        <v>129</v>
      </c>
      <c r="BA5" s="167" t="s">
        <v>1</v>
      </c>
      <c r="BB5" s="167" t="s">
        <v>1</v>
      </c>
      <c r="BC5" s="167" t="s">
        <v>1752</v>
      </c>
      <c r="BD5" s="167" t="s">
        <v>91</v>
      </c>
    </row>
    <row r="6" s="1" customFormat="1" ht="12" customHeight="1">
      <c r="B6" s="21"/>
      <c r="D6" s="172" t="s">
        <v>15</v>
      </c>
      <c r="L6" s="21"/>
      <c r="AZ6" s="167" t="s">
        <v>132</v>
      </c>
      <c r="BA6" s="167" t="s">
        <v>133</v>
      </c>
      <c r="BB6" s="167" t="s">
        <v>1</v>
      </c>
      <c r="BC6" s="167" t="s">
        <v>1753</v>
      </c>
      <c r="BD6" s="167" t="s">
        <v>91</v>
      </c>
    </row>
    <row r="7" s="1" customFormat="1" ht="16.5" customHeight="1">
      <c r="B7" s="21"/>
      <c r="E7" s="173" t="str">
        <f>'Rekapitulácia stavby'!K6</f>
        <v>Depo Jurajov Dvor</v>
      </c>
      <c r="F7" s="172"/>
      <c r="G7" s="172"/>
      <c r="H7" s="172"/>
      <c r="L7" s="21"/>
      <c r="AZ7" s="167" t="s">
        <v>119</v>
      </c>
      <c r="BA7" s="167" t="s">
        <v>120</v>
      </c>
      <c r="BB7" s="167" t="s">
        <v>1</v>
      </c>
      <c r="BC7" s="167" t="s">
        <v>121</v>
      </c>
      <c r="BD7" s="167" t="s">
        <v>91</v>
      </c>
    </row>
    <row r="8" s="1" customFormat="1" ht="12" customHeight="1">
      <c r="B8" s="21"/>
      <c r="D8" s="172" t="s">
        <v>131</v>
      </c>
      <c r="L8" s="21"/>
      <c r="AZ8" s="167" t="s">
        <v>143</v>
      </c>
      <c r="BA8" s="167" t="s">
        <v>120</v>
      </c>
      <c r="BB8" s="167" t="s">
        <v>1</v>
      </c>
      <c r="BC8" s="167" t="s">
        <v>91</v>
      </c>
      <c r="BD8" s="167" t="s">
        <v>91</v>
      </c>
    </row>
    <row r="9" s="2" customFormat="1" ht="16.5" customHeight="1">
      <c r="A9" s="41"/>
      <c r="B9" s="44"/>
      <c r="C9" s="41"/>
      <c r="D9" s="41"/>
      <c r="E9" s="173" t="s">
        <v>135</v>
      </c>
      <c r="F9" s="41"/>
      <c r="G9" s="41"/>
      <c r="H9" s="41"/>
      <c r="I9" s="41"/>
      <c r="J9" s="41"/>
      <c r="K9" s="41"/>
      <c r="L9" s="7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72" t="s">
        <v>139</v>
      </c>
      <c r="E10" s="41"/>
      <c r="F10" s="41"/>
      <c r="G10" s="41"/>
      <c r="H10" s="41"/>
      <c r="I10" s="41"/>
      <c r="J10" s="41"/>
      <c r="K10" s="41"/>
      <c r="L10" s="7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4" t="s">
        <v>1754</v>
      </c>
      <c r="F11" s="41"/>
      <c r="G11" s="41"/>
      <c r="H11" s="41"/>
      <c r="I11" s="41"/>
      <c r="J11" s="41"/>
      <c r="K11" s="41"/>
      <c r="L11" s="7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41"/>
      <c r="J12" s="41"/>
      <c r="K12" s="41"/>
      <c r="L12" s="7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72" t="s">
        <v>17</v>
      </c>
      <c r="E13" s="41"/>
      <c r="F13" s="150" t="s">
        <v>1</v>
      </c>
      <c r="G13" s="41"/>
      <c r="H13" s="41"/>
      <c r="I13" s="172" t="s">
        <v>18</v>
      </c>
      <c r="J13" s="150" t="s">
        <v>1</v>
      </c>
      <c r="K13" s="41"/>
      <c r="L13" s="7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72" t="s">
        <v>19</v>
      </c>
      <c r="E14" s="41"/>
      <c r="F14" s="150" t="s">
        <v>20</v>
      </c>
      <c r="G14" s="41"/>
      <c r="H14" s="41"/>
      <c r="I14" s="172" t="s">
        <v>21</v>
      </c>
      <c r="J14" s="175" t="str">
        <f>'Rekapitulácia stavby'!AN8</f>
        <v>13. 2. 2025</v>
      </c>
      <c r="K14" s="41"/>
      <c r="L14" s="7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7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72" t="s">
        <v>23</v>
      </c>
      <c r="E16" s="41"/>
      <c r="F16" s="41"/>
      <c r="G16" s="41"/>
      <c r="H16" s="41"/>
      <c r="I16" s="172" t="s">
        <v>24</v>
      </c>
      <c r="J16" s="150" t="s">
        <v>25</v>
      </c>
      <c r="K16" s="41"/>
      <c r="L16" s="7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50" t="s">
        <v>26</v>
      </c>
      <c r="F17" s="41"/>
      <c r="G17" s="41"/>
      <c r="H17" s="41"/>
      <c r="I17" s="172" t="s">
        <v>27</v>
      </c>
      <c r="J17" s="150" t="s">
        <v>28</v>
      </c>
      <c r="K17" s="41"/>
      <c r="L17" s="7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7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72" t="s">
        <v>29</v>
      </c>
      <c r="E19" s="41"/>
      <c r="F19" s="41"/>
      <c r="G19" s="41"/>
      <c r="H19" s="41"/>
      <c r="I19" s="172" t="s">
        <v>24</v>
      </c>
      <c r="J19" s="34" t="str">
        <f>'Rekapitulácia stavby'!AN13</f>
        <v>Vyplň údaj</v>
      </c>
      <c r="K19" s="41"/>
      <c r="L19" s="7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'Rekapitulácia stavby'!E14</f>
        <v>Vyplň údaj</v>
      </c>
      <c r="F20" s="150"/>
      <c r="G20" s="150"/>
      <c r="H20" s="150"/>
      <c r="I20" s="172" t="s">
        <v>27</v>
      </c>
      <c r="J20" s="34" t="str">
        <f>'Rekapitulácia stavby'!AN14</f>
        <v>Vyplň údaj</v>
      </c>
      <c r="K20" s="41"/>
      <c r="L20" s="7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41"/>
      <c r="J21" s="41"/>
      <c r="K21" s="41"/>
      <c r="L21" s="7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72" t="s">
        <v>31</v>
      </c>
      <c r="E22" s="41"/>
      <c r="F22" s="41"/>
      <c r="G22" s="41"/>
      <c r="H22" s="41"/>
      <c r="I22" s="172" t="s">
        <v>24</v>
      </c>
      <c r="J22" s="150" t="str">
        <f>IF('Rekapitulácia stavby'!AN16="","",'Rekapitulácia stavby'!AN16)</f>
        <v/>
      </c>
      <c r="K22" s="41"/>
      <c r="L22" s="7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50" t="str">
        <f>IF('Rekapitulácia stavby'!E17="","",'Rekapitulácia stavby'!E17)</f>
        <v xml:space="preserve"> </v>
      </c>
      <c r="F23" s="41"/>
      <c r="G23" s="41"/>
      <c r="H23" s="41"/>
      <c r="I23" s="172" t="s">
        <v>27</v>
      </c>
      <c r="J23" s="150" t="str">
        <f>IF('Rekapitulácia stavby'!AN17="","",'Rekapitulácia stavby'!AN17)</f>
        <v/>
      </c>
      <c r="K23" s="41"/>
      <c r="L23" s="7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41"/>
      <c r="J24" s="41"/>
      <c r="K24" s="41"/>
      <c r="L24" s="7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72" t="s">
        <v>34</v>
      </c>
      <c r="E25" s="41"/>
      <c r="F25" s="41"/>
      <c r="G25" s="41"/>
      <c r="H25" s="41"/>
      <c r="I25" s="172" t="s">
        <v>24</v>
      </c>
      <c r="J25" s="150" t="str">
        <f>IF('Rekapitulácia stavby'!AN19="","",'Rekapitulácia stavby'!AN19)</f>
        <v/>
      </c>
      <c r="K25" s="41"/>
      <c r="L25" s="7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50" t="str">
        <f>IF('Rekapitulácia stavby'!E20="","",'Rekapitulácia stavby'!E20)</f>
        <v xml:space="preserve"> </v>
      </c>
      <c r="F26" s="41"/>
      <c r="G26" s="41"/>
      <c r="H26" s="41"/>
      <c r="I26" s="172" t="s">
        <v>27</v>
      </c>
      <c r="J26" s="150" t="str">
        <f>IF('Rekapitulácia stavby'!AN20="","",'Rekapitulácia stavby'!AN20)</f>
        <v/>
      </c>
      <c r="K26" s="41"/>
      <c r="L26" s="7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7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72" t="s">
        <v>35</v>
      </c>
      <c r="E28" s="41"/>
      <c r="F28" s="41"/>
      <c r="G28" s="41"/>
      <c r="H28" s="41"/>
      <c r="I28" s="41"/>
      <c r="J28" s="41"/>
      <c r="K28" s="41"/>
      <c r="L28" s="7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41"/>
      <c r="J30" s="41"/>
      <c r="K30" s="41"/>
      <c r="L30" s="7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80"/>
      <c r="E31" s="180"/>
      <c r="F31" s="180"/>
      <c r="G31" s="180"/>
      <c r="H31" s="180"/>
      <c r="I31" s="180"/>
      <c r="J31" s="180"/>
      <c r="K31" s="180"/>
      <c r="L31" s="7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50" t="s">
        <v>144</v>
      </c>
      <c r="E32" s="41"/>
      <c r="F32" s="41"/>
      <c r="G32" s="41"/>
      <c r="H32" s="41"/>
      <c r="I32" s="41"/>
      <c r="J32" s="181">
        <f>J98</f>
        <v>0</v>
      </c>
      <c r="K32" s="41"/>
      <c r="L32" s="7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111</v>
      </c>
      <c r="E33" s="41"/>
      <c r="F33" s="41"/>
      <c r="G33" s="41"/>
      <c r="H33" s="41"/>
      <c r="I33" s="41"/>
      <c r="J33" s="181">
        <f>J117</f>
        <v>0</v>
      </c>
      <c r="K33" s="41"/>
      <c r="L33" s="7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41"/>
      <c r="J34" s="184">
        <f>ROUND(J32 + J33, 2)</f>
        <v>0</v>
      </c>
      <c r="K34" s="41"/>
      <c r="L34" s="7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80"/>
      <c r="E35" s="180"/>
      <c r="F35" s="180"/>
      <c r="G35" s="180"/>
      <c r="H35" s="180"/>
      <c r="I35" s="180"/>
      <c r="J35" s="180"/>
      <c r="K35" s="180"/>
      <c r="L35" s="7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5" t="s">
        <v>39</v>
      </c>
      <c r="J36" s="185" t="s">
        <v>41</v>
      </c>
      <c r="K36" s="41"/>
      <c r="L36" s="7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6" t="s">
        <v>42</v>
      </c>
      <c r="E37" s="187" t="s">
        <v>43</v>
      </c>
      <c r="F37" s="188">
        <f>ROUND((ROUND((SUM(BE117:BE124) + SUM(BE146:BE276)),  2) + SUM(BE278:BE282)), 2)</f>
        <v>0</v>
      </c>
      <c r="G37" s="189"/>
      <c r="H37" s="189"/>
      <c r="I37" s="190">
        <v>0.23000000000000001</v>
      </c>
      <c r="J37" s="188">
        <f>ROUND((ROUND(((SUM(BE117:BE124) + SUM(BE146:BE276))*I37),  2) + (SUM(BE278:BE282)*I37)), 2)</f>
        <v>0</v>
      </c>
      <c r="K37" s="41"/>
      <c r="L37" s="7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87" t="s">
        <v>44</v>
      </c>
      <c r="F38" s="188">
        <f>ROUND((ROUND((SUM(BF117:BF124) + SUM(BF146:BF276)),  2) + SUM(BF278:BF282)), 2)</f>
        <v>0</v>
      </c>
      <c r="G38" s="189"/>
      <c r="H38" s="189"/>
      <c r="I38" s="190">
        <v>0.23000000000000001</v>
      </c>
      <c r="J38" s="188">
        <f>ROUND((ROUND(((SUM(BF117:BF124) + SUM(BF146:BF276))*I38),  2) + (SUM(BF278:BF282)*I38)), 2)</f>
        <v>0</v>
      </c>
      <c r="K38" s="41"/>
      <c r="L38" s="7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72" t="s">
        <v>45</v>
      </c>
      <c r="F39" s="191">
        <f>ROUND((ROUND((SUM(BG117:BG124) + SUM(BG146:BG276)),  2) + SUM(BG278:BG282)), 2)</f>
        <v>0</v>
      </c>
      <c r="G39" s="41"/>
      <c r="H39" s="41"/>
      <c r="I39" s="192">
        <v>0.23000000000000001</v>
      </c>
      <c r="J39" s="191">
        <f>0</f>
        <v>0</v>
      </c>
      <c r="K39" s="41"/>
      <c r="L39" s="7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72" t="s">
        <v>46</v>
      </c>
      <c r="F40" s="191">
        <f>ROUND((ROUND((SUM(BH117:BH124) + SUM(BH146:BH276)),  2) + SUM(BH278:BH282)), 2)</f>
        <v>0</v>
      </c>
      <c r="G40" s="41"/>
      <c r="H40" s="41"/>
      <c r="I40" s="192">
        <v>0.23000000000000001</v>
      </c>
      <c r="J40" s="191">
        <f>0</f>
        <v>0</v>
      </c>
      <c r="K40" s="41"/>
      <c r="L40" s="7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87" t="s">
        <v>47</v>
      </c>
      <c r="F41" s="188">
        <f>ROUND((ROUND((SUM(BI117:BI124) + SUM(BI146:BI276)),  2) + SUM(BI278:BI282)), 2)</f>
        <v>0</v>
      </c>
      <c r="G41" s="189"/>
      <c r="H41" s="189"/>
      <c r="I41" s="190">
        <v>0</v>
      </c>
      <c r="J41" s="188">
        <f>0</f>
        <v>0</v>
      </c>
      <c r="K41" s="41"/>
      <c r="L41" s="7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7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7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2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145</v>
      </c>
      <c r="D82" s="43"/>
      <c r="E82" s="43"/>
      <c r="F82" s="43"/>
      <c r="G82" s="43"/>
      <c r="H82" s="43"/>
      <c r="I82" s="43"/>
      <c r="J82" s="43"/>
      <c r="K82" s="43"/>
      <c r="L82" s="7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7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15</v>
      </c>
      <c r="D84" s="43"/>
      <c r="E84" s="43"/>
      <c r="F84" s="43"/>
      <c r="G84" s="43"/>
      <c r="H84" s="43"/>
      <c r="I84" s="43"/>
      <c r="J84" s="43"/>
      <c r="K84" s="43"/>
      <c r="L84" s="7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1" t="str">
        <f>E7</f>
        <v>Depo Jurajov Dvor</v>
      </c>
      <c r="F85" s="33"/>
      <c r="G85" s="33"/>
      <c r="H85" s="33"/>
      <c r="I85" s="43"/>
      <c r="J85" s="43"/>
      <c r="K85" s="43"/>
      <c r="L85" s="7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1" t="s">
        <v>135</v>
      </c>
      <c r="F87" s="43"/>
      <c r="G87" s="43"/>
      <c r="H87" s="43"/>
      <c r="I87" s="43"/>
      <c r="J87" s="43"/>
      <c r="K87" s="43"/>
      <c r="L87" s="7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139</v>
      </c>
      <c r="D88" s="43"/>
      <c r="E88" s="43"/>
      <c r="F88" s="43"/>
      <c r="G88" s="43"/>
      <c r="H88" s="43"/>
      <c r="I88" s="43"/>
      <c r="J88" s="43"/>
      <c r="K88" s="43"/>
      <c r="L88" s="7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85" t="str">
        <f>E11</f>
        <v>06_209 - Šatňa</v>
      </c>
      <c r="F89" s="43"/>
      <c r="G89" s="43"/>
      <c r="H89" s="43"/>
      <c r="I89" s="43"/>
      <c r="J89" s="43"/>
      <c r="K89" s="43"/>
      <c r="L89" s="7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7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19</v>
      </c>
      <c r="D91" s="43"/>
      <c r="E91" s="43"/>
      <c r="F91" s="28" t="str">
        <f>F14</f>
        <v>Bratislava</v>
      </c>
      <c r="G91" s="43"/>
      <c r="H91" s="43"/>
      <c r="I91" s="33" t="s">
        <v>21</v>
      </c>
      <c r="J91" s="88" t="str">
        <f>IF(J14="","",J14)</f>
        <v>13. 2. 2025</v>
      </c>
      <c r="K91" s="43"/>
      <c r="L91" s="7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7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3" t="s">
        <v>23</v>
      </c>
      <c r="D93" s="43"/>
      <c r="E93" s="43"/>
      <c r="F93" s="28" t="str">
        <f>E17</f>
        <v>Dopravný podnik Bratislava, akciová spoločnosť</v>
      </c>
      <c r="G93" s="43"/>
      <c r="H93" s="43"/>
      <c r="I93" s="33" t="s">
        <v>31</v>
      </c>
      <c r="J93" s="37" t="str">
        <f>E23</f>
        <v xml:space="preserve"> </v>
      </c>
      <c r="K93" s="43"/>
      <c r="L93" s="7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3" t="s">
        <v>29</v>
      </c>
      <c r="D94" s="43"/>
      <c r="E94" s="43"/>
      <c r="F94" s="28" t="str">
        <f>IF(E20="","",E20)</f>
        <v>Vyplň údaj</v>
      </c>
      <c r="G94" s="43"/>
      <c r="H94" s="43"/>
      <c r="I94" s="33" t="s">
        <v>34</v>
      </c>
      <c r="J94" s="37" t="str">
        <f>E26</f>
        <v xml:space="preserve"> </v>
      </c>
      <c r="K94" s="43"/>
      <c r="L94" s="7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7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2" t="s">
        <v>146</v>
      </c>
      <c r="D96" s="165"/>
      <c r="E96" s="165"/>
      <c r="F96" s="165"/>
      <c r="G96" s="165"/>
      <c r="H96" s="165"/>
      <c r="I96" s="165"/>
      <c r="J96" s="213" t="s">
        <v>147</v>
      </c>
      <c r="K96" s="165"/>
      <c r="L96" s="72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72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4" t="s">
        <v>148</v>
      </c>
      <c r="D98" s="43"/>
      <c r="E98" s="43"/>
      <c r="F98" s="43"/>
      <c r="G98" s="43"/>
      <c r="H98" s="43"/>
      <c r="I98" s="43"/>
      <c r="J98" s="119">
        <f>J146</f>
        <v>0</v>
      </c>
      <c r="K98" s="43"/>
      <c r="L98" s="72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149</v>
      </c>
    </row>
    <row r="99" s="9" customFormat="1" ht="24.96" customHeight="1">
      <c r="A99" s="9"/>
      <c r="B99" s="215"/>
      <c r="C99" s="216"/>
      <c r="D99" s="217" t="s">
        <v>150</v>
      </c>
      <c r="E99" s="218"/>
      <c r="F99" s="218"/>
      <c r="G99" s="218"/>
      <c r="H99" s="218"/>
      <c r="I99" s="218"/>
      <c r="J99" s="219">
        <f>J147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2"/>
      <c r="D100" s="222" t="s">
        <v>151</v>
      </c>
      <c r="E100" s="223"/>
      <c r="F100" s="223"/>
      <c r="G100" s="223"/>
      <c r="H100" s="223"/>
      <c r="I100" s="223"/>
      <c r="J100" s="224">
        <f>J148</f>
        <v>0</v>
      </c>
      <c r="K100" s="142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2"/>
      <c r="D101" s="222" t="s">
        <v>152</v>
      </c>
      <c r="E101" s="223"/>
      <c r="F101" s="223"/>
      <c r="G101" s="223"/>
      <c r="H101" s="223"/>
      <c r="I101" s="223"/>
      <c r="J101" s="224">
        <f>J163</f>
        <v>0</v>
      </c>
      <c r="K101" s="142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2"/>
      <c r="D102" s="222" t="s">
        <v>153</v>
      </c>
      <c r="E102" s="223"/>
      <c r="F102" s="223"/>
      <c r="G102" s="223"/>
      <c r="H102" s="223"/>
      <c r="I102" s="223"/>
      <c r="J102" s="224">
        <f>J178</f>
        <v>0</v>
      </c>
      <c r="K102" s="142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154</v>
      </c>
      <c r="E103" s="218"/>
      <c r="F103" s="218"/>
      <c r="G103" s="218"/>
      <c r="H103" s="218"/>
      <c r="I103" s="218"/>
      <c r="J103" s="219">
        <f>J180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2"/>
      <c r="D104" s="222" t="s">
        <v>155</v>
      </c>
      <c r="E104" s="223"/>
      <c r="F104" s="223"/>
      <c r="G104" s="223"/>
      <c r="H104" s="223"/>
      <c r="I104" s="223"/>
      <c r="J104" s="224">
        <f>J181</f>
        <v>0</v>
      </c>
      <c r="K104" s="142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2"/>
      <c r="D105" s="222" t="s">
        <v>156</v>
      </c>
      <c r="E105" s="223"/>
      <c r="F105" s="223"/>
      <c r="G105" s="223"/>
      <c r="H105" s="223"/>
      <c r="I105" s="223"/>
      <c r="J105" s="224">
        <f>J191</f>
        <v>0</v>
      </c>
      <c r="K105" s="142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2"/>
      <c r="D106" s="222" t="s">
        <v>157</v>
      </c>
      <c r="E106" s="223"/>
      <c r="F106" s="223"/>
      <c r="G106" s="223"/>
      <c r="H106" s="223"/>
      <c r="I106" s="223"/>
      <c r="J106" s="224">
        <f>J196</f>
        <v>0</v>
      </c>
      <c r="K106" s="142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2"/>
      <c r="D107" s="222" t="s">
        <v>159</v>
      </c>
      <c r="E107" s="223"/>
      <c r="F107" s="223"/>
      <c r="G107" s="223"/>
      <c r="H107" s="223"/>
      <c r="I107" s="223"/>
      <c r="J107" s="224">
        <f>J201</f>
        <v>0</v>
      </c>
      <c r="K107" s="142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2"/>
      <c r="D108" s="222" t="s">
        <v>161</v>
      </c>
      <c r="E108" s="223"/>
      <c r="F108" s="223"/>
      <c r="G108" s="223"/>
      <c r="H108" s="223"/>
      <c r="I108" s="223"/>
      <c r="J108" s="224">
        <f>J226</f>
        <v>0</v>
      </c>
      <c r="K108" s="142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15"/>
      <c r="C109" s="216"/>
      <c r="D109" s="217" t="s">
        <v>162</v>
      </c>
      <c r="E109" s="218"/>
      <c r="F109" s="218"/>
      <c r="G109" s="218"/>
      <c r="H109" s="218"/>
      <c r="I109" s="218"/>
      <c r="J109" s="219">
        <f>J246</f>
        <v>0</v>
      </c>
      <c r="K109" s="216"/>
      <c r="L109" s="22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21"/>
      <c r="C110" s="142"/>
      <c r="D110" s="222" t="s">
        <v>163</v>
      </c>
      <c r="E110" s="223"/>
      <c r="F110" s="223"/>
      <c r="G110" s="223"/>
      <c r="H110" s="223"/>
      <c r="I110" s="223"/>
      <c r="J110" s="224">
        <f>J247</f>
        <v>0</v>
      </c>
      <c r="K110" s="142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15"/>
      <c r="C111" s="216"/>
      <c r="D111" s="217" t="s">
        <v>164</v>
      </c>
      <c r="E111" s="218"/>
      <c r="F111" s="218"/>
      <c r="G111" s="218"/>
      <c r="H111" s="218"/>
      <c r="I111" s="218"/>
      <c r="J111" s="219">
        <f>J265</f>
        <v>0</v>
      </c>
      <c r="K111" s="216"/>
      <c r="L111" s="22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215"/>
      <c r="C112" s="216"/>
      <c r="D112" s="217" t="s">
        <v>165</v>
      </c>
      <c r="E112" s="218"/>
      <c r="F112" s="218"/>
      <c r="G112" s="218"/>
      <c r="H112" s="218"/>
      <c r="I112" s="218"/>
      <c r="J112" s="219">
        <f>J267</f>
        <v>0</v>
      </c>
      <c r="K112" s="216"/>
      <c r="L112" s="22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215"/>
      <c r="C113" s="216"/>
      <c r="D113" s="217" t="s">
        <v>166</v>
      </c>
      <c r="E113" s="218"/>
      <c r="F113" s="218"/>
      <c r="G113" s="218"/>
      <c r="H113" s="218"/>
      <c r="I113" s="218"/>
      <c r="J113" s="219">
        <f>J273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1.84" customHeight="1">
      <c r="A114" s="9"/>
      <c r="B114" s="215"/>
      <c r="C114" s="216"/>
      <c r="D114" s="226" t="s">
        <v>167</v>
      </c>
      <c r="E114" s="216"/>
      <c r="F114" s="216"/>
      <c r="G114" s="216"/>
      <c r="H114" s="216"/>
      <c r="I114" s="216"/>
      <c r="J114" s="227">
        <f>J277</f>
        <v>0</v>
      </c>
      <c r="K114" s="216"/>
      <c r="L114" s="22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72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72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9.28" customHeight="1">
      <c r="A117" s="41"/>
      <c r="B117" s="42"/>
      <c r="C117" s="214" t="s">
        <v>168</v>
      </c>
      <c r="D117" s="43"/>
      <c r="E117" s="43"/>
      <c r="F117" s="43"/>
      <c r="G117" s="43"/>
      <c r="H117" s="43"/>
      <c r="I117" s="43"/>
      <c r="J117" s="228">
        <f>ROUND(J118 + J119 + J120 + J121 + J122 + J123,2)</f>
        <v>0</v>
      </c>
      <c r="K117" s="43"/>
      <c r="L117" s="72"/>
      <c r="N117" s="229" t="s">
        <v>42</v>
      </c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8" customHeight="1">
      <c r="A118" s="41"/>
      <c r="B118" s="42"/>
      <c r="C118" s="43"/>
      <c r="D118" s="161" t="s">
        <v>169</v>
      </c>
      <c r="E118" s="156"/>
      <c r="F118" s="156"/>
      <c r="G118" s="43"/>
      <c r="H118" s="43"/>
      <c r="I118" s="43"/>
      <c r="J118" s="157">
        <v>0</v>
      </c>
      <c r="K118" s="43"/>
      <c r="L118" s="230"/>
      <c r="M118" s="231"/>
      <c r="N118" s="232" t="s">
        <v>44</v>
      </c>
      <c r="O118" s="231"/>
      <c r="P118" s="231"/>
      <c r="Q118" s="231"/>
      <c r="R118" s="231"/>
      <c r="S118" s="233"/>
      <c r="T118" s="233"/>
      <c r="U118" s="233"/>
      <c r="V118" s="233"/>
      <c r="W118" s="233"/>
      <c r="X118" s="233"/>
      <c r="Y118" s="233"/>
      <c r="Z118" s="233"/>
      <c r="AA118" s="233"/>
      <c r="AB118" s="233"/>
      <c r="AC118" s="233"/>
      <c r="AD118" s="233"/>
      <c r="AE118" s="233"/>
      <c r="AF118" s="231"/>
      <c r="AG118" s="231"/>
      <c r="AH118" s="231"/>
      <c r="AI118" s="231"/>
      <c r="AJ118" s="231"/>
      <c r="AK118" s="231"/>
      <c r="AL118" s="231"/>
      <c r="AM118" s="231"/>
      <c r="AN118" s="231"/>
      <c r="AO118" s="231"/>
      <c r="AP118" s="231"/>
      <c r="AQ118" s="231"/>
      <c r="AR118" s="231"/>
      <c r="AS118" s="231"/>
      <c r="AT118" s="231"/>
      <c r="AU118" s="231"/>
      <c r="AV118" s="231"/>
      <c r="AW118" s="231"/>
      <c r="AX118" s="231"/>
      <c r="AY118" s="234" t="s">
        <v>170</v>
      </c>
      <c r="AZ118" s="231"/>
      <c r="BA118" s="231"/>
      <c r="BB118" s="231"/>
      <c r="BC118" s="231"/>
      <c r="BD118" s="231"/>
      <c r="BE118" s="235">
        <f>IF(N118="základná",J118,0)</f>
        <v>0</v>
      </c>
      <c r="BF118" s="235">
        <f>IF(N118="znížená",J118,0)</f>
        <v>0</v>
      </c>
      <c r="BG118" s="235">
        <f>IF(N118="zákl. prenesená",J118,0)</f>
        <v>0</v>
      </c>
      <c r="BH118" s="235">
        <f>IF(N118="zníž. prenesená",J118,0)</f>
        <v>0</v>
      </c>
      <c r="BI118" s="235">
        <f>IF(N118="nulová",J118,0)</f>
        <v>0</v>
      </c>
      <c r="BJ118" s="234" t="s">
        <v>91</v>
      </c>
      <c r="BK118" s="231"/>
      <c r="BL118" s="231"/>
      <c r="BM118" s="231"/>
    </row>
    <row r="119" s="2" customFormat="1" ht="18" customHeight="1">
      <c r="A119" s="41"/>
      <c r="B119" s="42"/>
      <c r="C119" s="43"/>
      <c r="D119" s="161" t="s">
        <v>171</v>
      </c>
      <c r="E119" s="156"/>
      <c r="F119" s="156"/>
      <c r="G119" s="43"/>
      <c r="H119" s="43"/>
      <c r="I119" s="43"/>
      <c r="J119" s="157">
        <v>0</v>
      </c>
      <c r="K119" s="43"/>
      <c r="L119" s="230"/>
      <c r="M119" s="231"/>
      <c r="N119" s="232" t="s">
        <v>44</v>
      </c>
      <c r="O119" s="231"/>
      <c r="P119" s="231"/>
      <c r="Q119" s="231"/>
      <c r="R119" s="231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3"/>
      <c r="AC119" s="233"/>
      <c r="AD119" s="233"/>
      <c r="AE119" s="233"/>
      <c r="AF119" s="231"/>
      <c r="AG119" s="231"/>
      <c r="AH119" s="231"/>
      <c r="AI119" s="231"/>
      <c r="AJ119" s="231"/>
      <c r="AK119" s="231"/>
      <c r="AL119" s="231"/>
      <c r="AM119" s="231"/>
      <c r="AN119" s="231"/>
      <c r="AO119" s="231"/>
      <c r="AP119" s="231"/>
      <c r="AQ119" s="231"/>
      <c r="AR119" s="231"/>
      <c r="AS119" s="231"/>
      <c r="AT119" s="231"/>
      <c r="AU119" s="231"/>
      <c r="AV119" s="231"/>
      <c r="AW119" s="231"/>
      <c r="AX119" s="231"/>
      <c r="AY119" s="234" t="s">
        <v>170</v>
      </c>
      <c r="AZ119" s="231"/>
      <c r="BA119" s="231"/>
      <c r="BB119" s="231"/>
      <c r="BC119" s="231"/>
      <c r="BD119" s="231"/>
      <c r="BE119" s="235">
        <f>IF(N119="základná",J119,0)</f>
        <v>0</v>
      </c>
      <c r="BF119" s="235">
        <f>IF(N119="znížená",J119,0)</f>
        <v>0</v>
      </c>
      <c r="BG119" s="235">
        <f>IF(N119="zákl. prenesená",J119,0)</f>
        <v>0</v>
      </c>
      <c r="BH119" s="235">
        <f>IF(N119="zníž. prenesená",J119,0)</f>
        <v>0</v>
      </c>
      <c r="BI119" s="235">
        <f>IF(N119="nulová",J119,0)</f>
        <v>0</v>
      </c>
      <c r="BJ119" s="234" t="s">
        <v>91</v>
      </c>
      <c r="BK119" s="231"/>
      <c r="BL119" s="231"/>
      <c r="BM119" s="231"/>
    </row>
    <row r="120" s="2" customFormat="1" ht="18" customHeight="1">
      <c r="A120" s="41"/>
      <c r="B120" s="42"/>
      <c r="C120" s="43"/>
      <c r="D120" s="161" t="s">
        <v>172</v>
      </c>
      <c r="E120" s="156"/>
      <c r="F120" s="156"/>
      <c r="G120" s="43"/>
      <c r="H120" s="43"/>
      <c r="I120" s="43"/>
      <c r="J120" s="157">
        <v>0</v>
      </c>
      <c r="K120" s="43"/>
      <c r="L120" s="230"/>
      <c r="M120" s="231"/>
      <c r="N120" s="232" t="s">
        <v>44</v>
      </c>
      <c r="O120" s="231"/>
      <c r="P120" s="231"/>
      <c r="Q120" s="231"/>
      <c r="R120" s="231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1"/>
      <c r="AG120" s="231"/>
      <c r="AH120" s="231"/>
      <c r="AI120" s="231"/>
      <c r="AJ120" s="231"/>
      <c r="AK120" s="231"/>
      <c r="AL120" s="231"/>
      <c r="AM120" s="231"/>
      <c r="AN120" s="231"/>
      <c r="AO120" s="231"/>
      <c r="AP120" s="231"/>
      <c r="AQ120" s="231"/>
      <c r="AR120" s="231"/>
      <c r="AS120" s="231"/>
      <c r="AT120" s="231"/>
      <c r="AU120" s="231"/>
      <c r="AV120" s="231"/>
      <c r="AW120" s="231"/>
      <c r="AX120" s="231"/>
      <c r="AY120" s="234" t="s">
        <v>170</v>
      </c>
      <c r="AZ120" s="231"/>
      <c r="BA120" s="231"/>
      <c r="BB120" s="231"/>
      <c r="BC120" s="231"/>
      <c r="BD120" s="231"/>
      <c r="BE120" s="235">
        <f>IF(N120="základná",J120,0)</f>
        <v>0</v>
      </c>
      <c r="BF120" s="235">
        <f>IF(N120="znížená",J120,0)</f>
        <v>0</v>
      </c>
      <c r="BG120" s="235">
        <f>IF(N120="zákl. prenesená",J120,0)</f>
        <v>0</v>
      </c>
      <c r="BH120" s="235">
        <f>IF(N120="zníž. prenesená",J120,0)</f>
        <v>0</v>
      </c>
      <c r="BI120" s="235">
        <f>IF(N120="nulová",J120,0)</f>
        <v>0</v>
      </c>
      <c r="BJ120" s="234" t="s">
        <v>91</v>
      </c>
      <c r="BK120" s="231"/>
      <c r="BL120" s="231"/>
      <c r="BM120" s="231"/>
    </row>
    <row r="121" s="2" customFormat="1" ht="18" customHeight="1">
      <c r="A121" s="41"/>
      <c r="B121" s="42"/>
      <c r="C121" s="43"/>
      <c r="D121" s="161" t="s">
        <v>173</v>
      </c>
      <c r="E121" s="156"/>
      <c r="F121" s="156"/>
      <c r="G121" s="43"/>
      <c r="H121" s="43"/>
      <c r="I121" s="43"/>
      <c r="J121" s="157">
        <v>0</v>
      </c>
      <c r="K121" s="43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170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91</v>
      </c>
      <c r="BK121" s="231"/>
      <c r="BL121" s="231"/>
      <c r="BM121" s="231"/>
    </row>
    <row r="122" s="2" customFormat="1" ht="18" customHeight="1">
      <c r="A122" s="41"/>
      <c r="B122" s="42"/>
      <c r="C122" s="43"/>
      <c r="D122" s="161" t="s">
        <v>174</v>
      </c>
      <c r="E122" s="156"/>
      <c r="F122" s="156"/>
      <c r="G122" s="43"/>
      <c r="H122" s="43"/>
      <c r="I122" s="43"/>
      <c r="J122" s="157">
        <v>0</v>
      </c>
      <c r="K122" s="43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170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91</v>
      </c>
      <c r="BK122" s="231"/>
      <c r="BL122" s="231"/>
      <c r="BM122" s="231"/>
    </row>
    <row r="123" s="2" customFormat="1" ht="18" customHeight="1">
      <c r="A123" s="41"/>
      <c r="B123" s="42"/>
      <c r="C123" s="43"/>
      <c r="D123" s="156" t="s">
        <v>175</v>
      </c>
      <c r="E123" s="43"/>
      <c r="F123" s="43"/>
      <c r="G123" s="43"/>
      <c r="H123" s="43"/>
      <c r="I123" s="43"/>
      <c r="J123" s="157">
        <f>ROUND(J32*T123,2)</f>
        <v>0</v>
      </c>
      <c r="K123" s="43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176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91</v>
      </c>
      <c r="BK123" s="231"/>
      <c r="BL123" s="231"/>
      <c r="BM123" s="231"/>
    </row>
    <row r="124" s="2" customFormat="1">
      <c r="A124" s="41"/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72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9.28" customHeight="1">
      <c r="A125" s="41"/>
      <c r="B125" s="42"/>
      <c r="C125" s="164" t="s">
        <v>116</v>
      </c>
      <c r="D125" s="165"/>
      <c r="E125" s="165"/>
      <c r="F125" s="165"/>
      <c r="G125" s="165"/>
      <c r="H125" s="165"/>
      <c r="I125" s="165"/>
      <c r="J125" s="166">
        <f>ROUND(J98+J117,2)</f>
        <v>0</v>
      </c>
      <c r="K125" s="165"/>
      <c r="L125" s="72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2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30" s="2" customFormat="1" ht="6.96" customHeight="1">
      <c r="A130" s="41"/>
      <c r="B130" s="77"/>
      <c r="C130" s="78"/>
      <c r="D130" s="78"/>
      <c r="E130" s="78"/>
      <c r="F130" s="78"/>
      <c r="G130" s="78"/>
      <c r="H130" s="78"/>
      <c r="I130" s="78"/>
      <c r="J130" s="78"/>
      <c r="K130" s="78"/>
      <c r="L130" s="72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24.96" customHeight="1">
      <c r="A131" s="41"/>
      <c r="B131" s="42"/>
      <c r="C131" s="24" t="s">
        <v>177</v>
      </c>
      <c r="D131" s="43"/>
      <c r="E131" s="43"/>
      <c r="F131" s="43"/>
      <c r="G131" s="43"/>
      <c r="H131" s="43"/>
      <c r="I131" s="43"/>
      <c r="J131" s="43"/>
      <c r="K131" s="43"/>
      <c r="L131" s="72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6.96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72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2" customHeight="1">
      <c r="A133" s="41"/>
      <c r="B133" s="42"/>
      <c r="C133" s="33" t="s">
        <v>15</v>
      </c>
      <c r="D133" s="43"/>
      <c r="E133" s="43"/>
      <c r="F133" s="43"/>
      <c r="G133" s="43"/>
      <c r="H133" s="43"/>
      <c r="I133" s="43"/>
      <c r="J133" s="43"/>
      <c r="K133" s="43"/>
      <c r="L133" s="72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6.5" customHeight="1">
      <c r="A134" s="41"/>
      <c r="B134" s="42"/>
      <c r="C134" s="43"/>
      <c r="D134" s="43"/>
      <c r="E134" s="211" t="str">
        <f>E7</f>
        <v>Depo Jurajov Dvor</v>
      </c>
      <c r="F134" s="33"/>
      <c r="G134" s="33"/>
      <c r="H134" s="33"/>
      <c r="I134" s="43"/>
      <c r="J134" s="43"/>
      <c r="K134" s="43"/>
      <c r="L134" s="72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1" customFormat="1" ht="12" customHeight="1">
      <c r="B135" s="22"/>
      <c r="C135" s="33" t="s">
        <v>131</v>
      </c>
      <c r="D135" s="23"/>
      <c r="E135" s="23"/>
      <c r="F135" s="23"/>
      <c r="G135" s="23"/>
      <c r="H135" s="23"/>
      <c r="I135" s="23"/>
      <c r="J135" s="23"/>
      <c r="K135" s="23"/>
      <c r="L135" s="21"/>
    </row>
    <row r="136" s="2" customFormat="1" ht="16.5" customHeight="1">
      <c r="A136" s="41"/>
      <c r="B136" s="42"/>
      <c r="C136" s="43"/>
      <c r="D136" s="43"/>
      <c r="E136" s="211" t="s">
        <v>135</v>
      </c>
      <c r="F136" s="43"/>
      <c r="G136" s="43"/>
      <c r="H136" s="43"/>
      <c r="I136" s="43"/>
      <c r="J136" s="43"/>
      <c r="K136" s="43"/>
      <c r="L136" s="72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2" customHeight="1">
      <c r="A137" s="41"/>
      <c r="B137" s="42"/>
      <c r="C137" s="33" t="s">
        <v>139</v>
      </c>
      <c r="D137" s="43"/>
      <c r="E137" s="43"/>
      <c r="F137" s="43"/>
      <c r="G137" s="43"/>
      <c r="H137" s="43"/>
      <c r="I137" s="43"/>
      <c r="J137" s="43"/>
      <c r="K137" s="43"/>
      <c r="L137" s="72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6.5" customHeight="1">
      <c r="A138" s="41"/>
      <c r="B138" s="42"/>
      <c r="C138" s="43"/>
      <c r="D138" s="43"/>
      <c r="E138" s="85" t="str">
        <f>E11</f>
        <v>06_209 - Šatňa</v>
      </c>
      <c r="F138" s="43"/>
      <c r="G138" s="43"/>
      <c r="H138" s="43"/>
      <c r="I138" s="43"/>
      <c r="J138" s="43"/>
      <c r="K138" s="43"/>
      <c r="L138" s="72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6.96" customHeight="1">
      <c r="A139" s="41"/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72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2" customHeight="1">
      <c r="A140" s="41"/>
      <c r="B140" s="42"/>
      <c r="C140" s="33" t="s">
        <v>19</v>
      </c>
      <c r="D140" s="43"/>
      <c r="E140" s="43"/>
      <c r="F140" s="28" t="str">
        <f>F14</f>
        <v>Bratislava</v>
      </c>
      <c r="G140" s="43"/>
      <c r="H140" s="43"/>
      <c r="I140" s="33" t="s">
        <v>21</v>
      </c>
      <c r="J140" s="88" t="str">
        <f>IF(J14="","",J14)</f>
        <v>13. 2. 2025</v>
      </c>
      <c r="K140" s="43"/>
      <c r="L140" s="72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72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5.15" customHeight="1">
      <c r="A142" s="41"/>
      <c r="B142" s="42"/>
      <c r="C142" s="33" t="s">
        <v>23</v>
      </c>
      <c r="D142" s="43"/>
      <c r="E142" s="43"/>
      <c r="F142" s="28" t="str">
        <f>E17</f>
        <v>Dopravný podnik Bratislava, akciová spoločnosť</v>
      </c>
      <c r="G142" s="43"/>
      <c r="H142" s="43"/>
      <c r="I142" s="33" t="s">
        <v>31</v>
      </c>
      <c r="J142" s="37" t="str">
        <f>E23</f>
        <v xml:space="preserve"> </v>
      </c>
      <c r="K142" s="43"/>
      <c r="L142" s="72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5.15" customHeight="1">
      <c r="A143" s="41"/>
      <c r="B143" s="42"/>
      <c r="C143" s="33" t="s">
        <v>29</v>
      </c>
      <c r="D143" s="43"/>
      <c r="E143" s="43"/>
      <c r="F143" s="28" t="str">
        <f>IF(E20="","",E20)</f>
        <v>Vyplň údaj</v>
      </c>
      <c r="G143" s="43"/>
      <c r="H143" s="43"/>
      <c r="I143" s="33" t="s">
        <v>34</v>
      </c>
      <c r="J143" s="37" t="str">
        <f>E26</f>
        <v xml:space="preserve"> </v>
      </c>
      <c r="K143" s="43"/>
      <c r="L143" s="72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10.32" customHeight="1">
      <c r="A144" s="41"/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72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11" customFormat="1" ht="29.28" customHeight="1">
      <c r="A145" s="236"/>
      <c r="B145" s="237"/>
      <c r="C145" s="238" t="s">
        <v>178</v>
      </c>
      <c r="D145" s="239" t="s">
        <v>63</v>
      </c>
      <c r="E145" s="239" t="s">
        <v>59</v>
      </c>
      <c r="F145" s="239" t="s">
        <v>60</v>
      </c>
      <c r="G145" s="239" t="s">
        <v>179</v>
      </c>
      <c r="H145" s="239" t="s">
        <v>180</v>
      </c>
      <c r="I145" s="239" t="s">
        <v>181</v>
      </c>
      <c r="J145" s="240" t="s">
        <v>147</v>
      </c>
      <c r="K145" s="241" t="s">
        <v>182</v>
      </c>
      <c r="L145" s="242"/>
      <c r="M145" s="109" t="s">
        <v>1</v>
      </c>
      <c r="N145" s="110" t="s">
        <v>42</v>
      </c>
      <c r="O145" s="110" t="s">
        <v>183</v>
      </c>
      <c r="P145" s="110" t="s">
        <v>184</v>
      </c>
      <c r="Q145" s="110" t="s">
        <v>185</v>
      </c>
      <c r="R145" s="110" t="s">
        <v>186</v>
      </c>
      <c r="S145" s="110" t="s">
        <v>187</v>
      </c>
      <c r="T145" s="111" t="s">
        <v>188</v>
      </c>
      <c r="U145" s="236"/>
      <c r="V145" s="236"/>
      <c r="W145" s="236"/>
      <c r="X145" s="236"/>
      <c r="Y145" s="236"/>
      <c r="Z145" s="236"/>
      <c r="AA145" s="236"/>
      <c r="AB145" s="236"/>
      <c r="AC145" s="236"/>
      <c r="AD145" s="236"/>
      <c r="AE145" s="236"/>
    </row>
    <row r="146" s="2" customFormat="1" ht="22.8" customHeight="1">
      <c r="A146" s="41"/>
      <c r="B146" s="42"/>
      <c r="C146" s="116" t="s">
        <v>144</v>
      </c>
      <c r="D146" s="43"/>
      <c r="E146" s="43"/>
      <c r="F146" s="43"/>
      <c r="G146" s="43"/>
      <c r="H146" s="43"/>
      <c r="I146" s="43"/>
      <c r="J146" s="243">
        <f>BK146</f>
        <v>0</v>
      </c>
      <c r="K146" s="43"/>
      <c r="L146" s="44"/>
      <c r="M146" s="112"/>
      <c r="N146" s="244"/>
      <c r="O146" s="113"/>
      <c r="P146" s="245">
        <f>P147+P180+P246+P265+P267+P273+P277</f>
        <v>0</v>
      </c>
      <c r="Q146" s="113"/>
      <c r="R146" s="245">
        <f>R147+R180+R246+R265+R267+R273+R277</f>
        <v>1.2352183992999999</v>
      </c>
      <c r="S146" s="113"/>
      <c r="T146" s="246">
        <f>T147+T180+T246+T265+T267+T273+T277</f>
        <v>0.073256500000000016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8" t="s">
        <v>77</v>
      </c>
      <c r="AU146" s="18" t="s">
        <v>149</v>
      </c>
      <c r="BK146" s="247">
        <f>BK147+BK180+BK246+BK265+BK267+BK273+BK277</f>
        <v>0</v>
      </c>
    </row>
    <row r="147" s="12" customFormat="1" ht="25.92" customHeight="1">
      <c r="A147" s="12"/>
      <c r="B147" s="248"/>
      <c r="C147" s="249"/>
      <c r="D147" s="250" t="s">
        <v>77</v>
      </c>
      <c r="E147" s="251" t="s">
        <v>189</v>
      </c>
      <c r="F147" s="251" t="s">
        <v>190</v>
      </c>
      <c r="G147" s="249"/>
      <c r="H147" s="249"/>
      <c r="I147" s="252"/>
      <c r="J147" s="227">
        <f>BK147</f>
        <v>0</v>
      </c>
      <c r="K147" s="249"/>
      <c r="L147" s="253"/>
      <c r="M147" s="254"/>
      <c r="N147" s="255"/>
      <c r="O147" s="255"/>
      <c r="P147" s="256">
        <f>P148+P163+P178</f>
        <v>0</v>
      </c>
      <c r="Q147" s="255"/>
      <c r="R147" s="256">
        <f>R148+R163+R178</f>
        <v>0.7135241215</v>
      </c>
      <c r="S147" s="255"/>
      <c r="T147" s="257">
        <f>T148+T163+T178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8" t="s">
        <v>85</v>
      </c>
      <c r="AT147" s="259" t="s">
        <v>77</v>
      </c>
      <c r="AU147" s="259" t="s">
        <v>78</v>
      </c>
      <c r="AY147" s="258" t="s">
        <v>191</v>
      </c>
      <c r="BK147" s="260">
        <f>BK148+BK163+BK178</f>
        <v>0</v>
      </c>
    </row>
    <row r="148" s="12" customFormat="1" ht="22.8" customHeight="1">
      <c r="A148" s="12"/>
      <c r="B148" s="248"/>
      <c r="C148" s="249"/>
      <c r="D148" s="250" t="s">
        <v>77</v>
      </c>
      <c r="E148" s="261" t="s">
        <v>192</v>
      </c>
      <c r="F148" s="261" t="s">
        <v>193</v>
      </c>
      <c r="G148" s="249"/>
      <c r="H148" s="249"/>
      <c r="I148" s="252"/>
      <c r="J148" s="262">
        <f>BK148</f>
        <v>0</v>
      </c>
      <c r="K148" s="249"/>
      <c r="L148" s="253"/>
      <c r="M148" s="254"/>
      <c r="N148" s="255"/>
      <c r="O148" s="255"/>
      <c r="P148" s="256">
        <f>SUM(P149:P162)</f>
        <v>0</v>
      </c>
      <c r="Q148" s="255"/>
      <c r="R148" s="256">
        <f>SUM(R149:R162)</f>
        <v>0.58907308000000003</v>
      </c>
      <c r="S148" s="255"/>
      <c r="T148" s="257">
        <f>SUM(T149:T162)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85</v>
      </c>
      <c r="AT148" s="259" t="s">
        <v>77</v>
      </c>
      <c r="AU148" s="259" t="s">
        <v>85</v>
      </c>
      <c r="AY148" s="258" t="s">
        <v>191</v>
      </c>
      <c r="BK148" s="260">
        <f>SUM(BK149:BK162)</f>
        <v>0</v>
      </c>
    </row>
    <row r="149" s="2" customFormat="1" ht="24.15" customHeight="1">
      <c r="A149" s="41"/>
      <c r="B149" s="42"/>
      <c r="C149" s="263" t="s">
        <v>85</v>
      </c>
      <c r="D149" s="263" t="s">
        <v>194</v>
      </c>
      <c r="E149" s="264" t="s">
        <v>195</v>
      </c>
      <c r="F149" s="265" t="s">
        <v>196</v>
      </c>
      <c r="G149" s="266" t="s">
        <v>197</v>
      </c>
      <c r="H149" s="267">
        <v>10.845000000000001</v>
      </c>
      <c r="I149" s="268"/>
      <c r="J149" s="269">
        <f>ROUND(I149*H149,2)</f>
        <v>0</v>
      </c>
      <c r="K149" s="270"/>
      <c r="L149" s="44"/>
      <c r="M149" s="271" t="s">
        <v>1</v>
      </c>
      <c r="N149" s="272" t="s">
        <v>44</v>
      </c>
      <c r="O149" s="100"/>
      <c r="P149" s="273">
        <f>O149*H149</f>
        <v>0</v>
      </c>
      <c r="Q149" s="273">
        <v>0.00020000000000000001</v>
      </c>
      <c r="R149" s="273">
        <f>Q149*H149</f>
        <v>0.0021690000000000004</v>
      </c>
      <c r="S149" s="273">
        <v>0</v>
      </c>
      <c r="T149" s="274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5" t="s">
        <v>198</v>
      </c>
      <c r="AT149" s="275" t="s">
        <v>194</v>
      </c>
      <c r="AU149" s="275" t="s">
        <v>91</v>
      </c>
      <c r="AY149" s="18" t="s">
        <v>191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8" t="s">
        <v>91</v>
      </c>
      <c r="BK149" s="160">
        <f>ROUND(I149*H149,2)</f>
        <v>0</v>
      </c>
      <c r="BL149" s="18" t="s">
        <v>198</v>
      </c>
      <c r="BM149" s="275" t="s">
        <v>1755</v>
      </c>
    </row>
    <row r="150" s="13" customFormat="1">
      <c r="A150" s="13"/>
      <c r="B150" s="276"/>
      <c r="C150" s="277"/>
      <c r="D150" s="278" t="s">
        <v>200</v>
      </c>
      <c r="E150" s="279" t="s">
        <v>1</v>
      </c>
      <c r="F150" s="280" t="s">
        <v>1506</v>
      </c>
      <c r="G150" s="277"/>
      <c r="H150" s="281">
        <v>1.845</v>
      </c>
      <c r="I150" s="282"/>
      <c r="J150" s="277"/>
      <c r="K150" s="277"/>
      <c r="L150" s="283"/>
      <c r="M150" s="284"/>
      <c r="N150" s="285"/>
      <c r="O150" s="285"/>
      <c r="P150" s="285"/>
      <c r="Q150" s="285"/>
      <c r="R150" s="285"/>
      <c r="S150" s="285"/>
      <c r="T150" s="2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87" t="s">
        <v>200</v>
      </c>
      <c r="AU150" s="287" t="s">
        <v>91</v>
      </c>
      <c r="AV150" s="13" t="s">
        <v>91</v>
      </c>
      <c r="AW150" s="13" t="s">
        <v>33</v>
      </c>
      <c r="AX150" s="13" t="s">
        <v>78</v>
      </c>
      <c r="AY150" s="287" t="s">
        <v>191</v>
      </c>
    </row>
    <row r="151" s="13" customFormat="1">
      <c r="A151" s="13"/>
      <c r="B151" s="276"/>
      <c r="C151" s="277"/>
      <c r="D151" s="278" t="s">
        <v>200</v>
      </c>
      <c r="E151" s="279" t="s">
        <v>1</v>
      </c>
      <c r="F151" s="280" t="s">
        <v>1756</v>
      </c>
      <c r="G151" s="277"/>
      <c r="H151" s="281">
        <v>9</v>
      </c>
      <c r="I151" s="282"/>
      <c r="J151" s="277"/>
      <c r="K151" s="277"/>
      <c r="L151" s="283"/>
      <c r="M151" s="284"/>
      <c r="N151" s="285"/>
      <c r="O151" s="285"/>
      <c r="P151" s="285"/>
      <c r="Q151" s="285"/>
      <c r="R151" s="285"/>
      <c r="S151" s="285"/>
      <c r="T151" s="2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7" t="s">
        <v>200</v>
      </c>
      <c r="AU151" s="287" t="s">
        <v>91</v>
      </c>
      <c r="AV151" s="13" t="s">
        <v>91</v>
      </c>
      <c r="AW151" s="13" t="s">
        <v>33</v>
      </c>
      <c r="AX151" s="13" t="s">
        <v>78</v>
      </c>
      <c r="AY151" s="287" t="s">
        <v>191</v>
      </c>
    </row>
    <row r="152" s="14" customFormat="1">
      <c r="A152" s="14"/>
      <c r="B152" s="288"/>
      <c r="C152" s="289"/>
      <c r="D152" s="278" t="s">
        <v>200</v>
      </c>
      <c r="E152" s="290" t="s">
        <v>1</v>
      </c>
      <c r="F152" s="291" t="s">
        <v>204</v>
      </c>
      <c r="G152" s="289"/>
      <c r="H152" s="292">
        <v>10.845000000000001</v>
      </c>
      <c r="I152" s="293"/>
      <c r="J152" s="289"/>
      <c r="K152" s="289"/>
      <c r="L152" s="294"/>
      <c r="M152" s="295"/>
      <c r="N152" s="296"/>
      <c r="O152" s="296"/>
      <c r="P152" s="296"/>
      <c r="Q152" s="296"/>
      <c r="R152" s="296"/>
      <c r="S152" s="296"/>
      <c r="T152" s="29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98" t="s">
        <v>200</v>
      </c>
      <c r="AU152" s="298" t="s">
        <v>91</v>
      </c>
      <c r="AV152" s="14" t="s">
        <v>121</v>
      </c>
      <c r="AW152" s="14" t="s">
        <v>33</v>
      </c>
      <c r="AX152" s="14" t="s">
        <v>85</v>
      </c>
      <c r="AY152" s="298" t="s">
        <v>191</v>
      </c>
    </row>
    <row r="153" s="2" customFormat="1" ht="24.15" customHeight="1">
      <c r="A153" s="41"/>
      <c r="B153" s="42"/>
      <c r="C153" s="263" t="s">
        <v>91</v>
      </c>
      <c r="D153" s="263" t="s">
        <v>194</v>
      </c>
      <c r="E153" s="264" t="s">
        <v>205</v>
      </c>
      <c r="F153" s="265" t="s">
        <v>206</v>
      </c>
      <c r="G153" s="266" t="s">
        <v>197</v>
      </c>
      <c r="H153" s="267">
        <v>19.975000000000001</v>
      </c>
      <c r="I153" s="268"/>
      <c r="J153" s="269">
        <f>ROUND(I153*H153,2)</f>
        <v>0</v>
      </c>
      <c r="K153" s="270"/>
      <c r="L153" s="44"/>
      <c r="M153" s="271" t="s">
        <v>1</v>
      </c>
      <c r="N153" s="272" t="s">
        <v>44</v>
      </c>
      <c r="O153" s="100"/>
      <c r="P153" s="273">
        <f>O153*H153</f>
        <v>0</v>
      </c>
      <c r="Q153" s="273">
        <v>0.00023000000000000001</v>
      </c>
      <c r="R153" s="273">
        <f>Q153*H153</f>
        <v>0.0045942500000000002</v>
      </c>
      <c r="S153" s="273">
        <v>0</v>
      </c>
      <c r="T153" s="274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5" t="s">
        <v>121</v>
      </c>
      <c r="AT153" s="275" t="s">
        <v>194</v>
      </c>
      <c r="AU153" s="275" t="s">
        <v>91</v>
      </c>
      <c r="AY153" s="18" t="s">
        <v>191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8" t="s">
        <v>91</v>
      </c>
      <c r="BK153" s="160">
        <f>ROUND(I153*H153,2)</f>
        <v>0</v>
      </c>
      <c r="BL153" s="18" t="s">
        <v>121</v>
      </c>
      <c r="BM153" s="275" t="s">
        <v>1757</v>
      </c>
    </row>
    <row r="154" s="13" customFormat="1">
      <c r="A154" s="13"/>
      <c r="B154" s="276"/>
      <c r="C154" s="277"/>
      <c r="D154" s="278" t="s">
        <v>200</v>
      </c>
      <c r="E154" s="279" t="s">
        <v>1</v>
      </c>
      <c r="F154" s="280" t="s">
        <v>1758</v>
      </c>
      <c r="G154" s="277"/>
      <c r="H154" s="281">
        <v>19.975000000000001</v>
      </c>
      <c r="I154" s="282"/>
      <c r="J154" s="277"/>
      <c r="K154" s="277"/>
      <c r="L154" s="283"/>
      <c r="M154" s="284"/>
      <c r="N154" s="285"/>
      <c r="O154" s="285"/>
      <c r="P154" s="285"/>
      <c r="Q154" s="285"/>
      <c r="R154" s="285"/>
      <c r="S154" s="285"/>
      <c r="T154" s="2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7" t="s">
        <v>200</v>
      </c>
      <c r="AU154" s="287" t="s">
        <v>91</v>
      </c>
      <c r="AV154" s="13" t="s">
        <v>91</v>
      </c>
      <c r="AW154" s="13" t="s">
        <v>33</v>
      </c>
      <c r="AX154" s="13" t="s">
        <v>78</v>
      </c>
      <c r="AY154" s="287" t="s">
        <v>191</v>
      </c>
    </row>
    <row r="155" s="14" customFormat="1">
      <c r="A155" s="14"/>
      <c r="B155" s="288"/>
      <c r="C155" s="289"/>
      <c r="D155" s="278" t="s">
        <v>200</v>
      </c>
      <c r="E155" s="290" t="s">
        <v>117</v>
      </c>
      <c r="F155" s="291" t="s">
        <v>204</v>
      </c>
      <c r="G155" s="289"/>
      <c r="H155" s="292">
        <v>19.975000000000001</v>
      </c>
      <c r="I155" s="293"/>
      <c r="J155" s="289"/>
      <c r="K155" s="289"/>
      <c r="L155" s="294"/>
      <c r="M155" s="295"/>
      <c r="N155" s="296"/>
      <c r="O155" s="296"/>
      <c r="P155" s="296"/>
      <c r="Q155" s="296"/>
      <c r="R155" s="296"/>
      <c r="S155" s="296"/>
      <c r="T155" s="2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8" t="s">
        <v>200</v>
      </c>
      <c r="AU155" s="298" t="s">
        <v>91</v>
      </c>
      <c r="AV155" s="14" t="s">
        <v>121</v>
      </c>
      <c r="AW155" s="14" t="s">
        <v>33</v>
      </c>
      <c r="AX155" s="14" t="s">
        <v>85</v>
      </c>
      <c r="AY155" s="298" t="s">
        <v>191</v>
      </c>
    </row>
    <row r="156" s="2" customFormat="1" ht="24.15" customHeight="1">
      <c r="A156" s="41"/>
      <c r="B156" s="42"/>
      <c r="C156" s="263" t="s">
        <v>209</v>
      </c>
      <c r="D156" s="263" t="s">
        <v>194</v>
      </c>
      <c r="E156" s="264" t="s">
        <v>210</v>
      </c>
      <c r="F156" s="265" t="s">
        <v>211</v>
      </c>
      <c r="G156" s="266" t="s">
        <v>197</v>
      </c>
      <c r="H156" s="267">
        <v>26.381</v>
      </c>
      <c r="I156" s="268"/>
      <c r="J156" s="269">
        <f>ROUND(I156*H156,2)</f>
        <v>0</v>
      </c>
      <c r="K156" s="270"/>
      <c r="L156" s="44"/>
      <c r="M156" s="271" t="s">
        <v>1</v>
      </c>
      <c r="N156" s="272" t="s">
        <v>44</v>
      </c>
      <c r="O156" s="100"/>
      <c r="P156" s="273">
        <f>O156*H156</f>
        <v>0</v>
      </c>
      <c r="Q156" s="273">
        <v>0.0061799999999999997</v>
      </c>
      <c r="R156" s="273">
        <f>Q156*H156</f>
        <v>0.16303457999999999</v>
      </c>
      <c r="S156" s="273">
        <v>0</v>
      </c>
      <c r="T156" s="27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5" t="s">
        <v>121</v>
      </c>
      <c r="AT156" s="275" t="s">
        <v>194</v>
      </c>
      <c r="AU156" s="275" t="s">
        <v>91</v>
      </c>
      <c r="AY156" s="18" t="s">
        <v>191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8" t="s">
        <v>91</v>
      </c>
      <c r="BK156" s="160">
        <f>ROUND(I156*H156,2)</f>
        <v>0</v>
      </c>
      <c r="BL156" s="18" t="s">
        <v>121</v>
      </c>
      <c r="BM156" s="275" t="s">
        <v>1759</v>
      </c>
    </row>
    <row r="157" s="13" customFormat="1">
      <c r="A157" s="13"/>
      <c r="B157" s="276"/>
      <c r="C157" s="277"/>
      <c r="D157" s="278" t="s">
        <v>200</v>
      </c>
      <c r="E157" s="279" t="s">
        <v>1</v>
      </c>
      <c r="F157" s="280" t="s">
        <v>1760</v>
      </c>
      <c r="G157" s="277"/>
      <c r="H157" s="281">
        <v>25.125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200</v>
      </c>
      <c r="AU157" s="287" t="s">
        <v>91</v>
      </c>
      <c r="AV157" s="13" t="s">
        <v>91</v>
      </c>
      <c r="AW157" s="13" t="s">
        <v>33</v>
      </c>
      <c r="AX157" s="13" t="s">
        <v>78</v>
      </c>
      <c r="AY157" s="287" t="s">
        <v>191</v>
      </c>
    </row>
    <row r="158" s="15" customFormat="1">
      <c r="A158" s="15"/>
      <c r="B158" s="299"/>
      <c r="C158" s="300"/>
      <c r="D158" s="278" t="s">
        <v>200</v>
      </c>
      <c r="E158" s="301" t="s">
        <v>127</v>
      </c>
      <c r="F158" s="302" t="s">
        <v>214</v>
      </c>
      <c r="G158" s="300"/>
      <c r="H158" s="303">
        <v>25.125</v>
      </c>
      <c r="I158" s="304"/>
      <c r="J158" s="300"/>
      <c r="K158" s="300"/>
      <c r="L158" s="305"/>
      <c r="M158" s="306"/>
      <c r="N158" s="307"/>
      <c r="O158" s="307"/>
      <c r="P158" s="307"/>
      <c r="Q158" s="307"/>
      <c r="R158" s="307"/>
      <c r="S158" s="307"/>
      <c r="T158" s="30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9" t="s">
        <v>200</v>
      </c>
      <c r="AU158" s="309" t="s">
        <v>91</v>
      </c>
      <c r="AV158" s="15" t="s">
        <v>209</v>
      </c>
      <c r="AW158" s="15" t="s">
        <v>33</v>
      </c>
      <c r="AX158" s="15" t="s">
        <v>78</v>
      </c>
      <c r="AY158" s="309" t="s">
        <v>191</v>
      </c>
    </row>
    <row r="159" s="13" customFormat="1">
      <c r="A159" s="13"/>
      <c r="B159" s="276"/>
      <c r="C159" s="277"/>
      <c r="D159" s="278" t="s">
        <v>200</v>
      </c>
      <c r="E159" s="279" t="s">
        <v>1</v>
      </c>
      <c r="F159" s="280" t="s">
        <v>215</v>
      </c>
      <c r="G159" s="277"/>
      <c r="H159" s="281">
        <v>1.256</v>
      </c>
      <c r="I159" s="282"/>
      <c r="J159" s="277"/>
      <c r="K159" s="277"/>
      <c r="L159" s="283"/>
      <c r="M159" s="284"/>
      <c r="N159" s="285"/>
      <c r="O159" s="285"/>
      <c r="P159" s="285"/>
      <c r="Q159" s="285"/>
      <c r="R159" s="285"/>
      <c r="S159" s="285"/>
      <c r="T159" s="28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87" t="s">
        <v>200</v>
      </c>
      <c r="AU159" s="287" t="s">
        <v>91</v>
      </c>
      <c r="AV159" s="13" t="s">
        <v>91</v>
      </c>
      <c r="AW159" s="13" t="s">
        <v>33</v>
      </c>
      <c r="AX159" s="13" t="s">
        <v>78</v>
      </c>
      <c r="AY159" s="287" t="s">
        <v>191</v>
      </c>
    </row>
    <row r="160" s="14" customFormat="1">
      <c r="A160" s="14"/>
      <c r="B160" s="288"/>
      <c r="C160" s="289"/>
      <c r="D160" s="278" t="s">
        <v>200</v>
      </c>
      <c r="E160" s="290" t="s">
        <v>1</v>
      </c>
      <c r="F160" s="291" t="s">
        <v>204</v>
      </c>
      <c r="G160" s="289"/>
      <c r="H160" s="292">
        <v>26.381</v>
      </c>
      <c r="I160" s="293"/>
      <c r="J160" s="289"/>
      <c r="K160" s="289"/>
      <c r="L160" s="294"/>
      <c r="M160" s="295"/>
      <c r="N160" s="296"/>
      <c r="O160" s="296"/>
      <c r="P160" s="296"/>
      <c r="Q160" s="296"/>
      <c r="R160" s="296"/>
      <c r="S160" s="296"/>
      <c r="T160" s="29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98" t="s">
        <v>200</v>
      </c>
      <c r="AU160" s="298" t="s">
        <v>91</v>
      </c>
      <c r="AV160" s="14" t="s">
        <v>121</v>
      </c>
      <c r="AW160" s="14" t="s">
        <v>33</v>
      </c>
      <c r="AX160" s="14" t="s">
        <v>85</v>
      </c>
      <c r="AY160" s="298" t="s">
        <v>191</v>
      </c>
    </row>
    <row r="161" s="2" customFormat="1" ht="24.15" customHeight="1">
      <c r="A161" s="41"/>
      <c r="B161" s="42"/>
      <c r="C161" s="263" t="s">
        <v>121</v>
      </c>
      <c r="D161" s="263" t="s">
        <v>194</v>
      </c>
      <c r="E161" s="264" t="s">
        <v>216</v>
      </c>
      <c r="F161" s="265" t="s">
        <v>217</v>
      </c>
      <c r="G161" s="266" t="s">
        <v>197</v>
      </c>
      <c r="H161" s="267">
        <v>19.975000000000001</v>
      </c>
      <c r="I161" s="268"/>
      <c r="J161" s="269">
        <f>ROUND(I161*H161,2)</f>
        <v>0</v>
      </c>
      <c r="K161" s="270"/>
      <c r="L161" s="44"/>
      <c r="M161" s="271" t="s">
        <v>1</v>
      </c>
      <c r="N161" s="272" t="s">
        <v>44</v>
      </c>
      <c r="O161" s="100"/>
      <c r="P161" s="273">
        <f>O161*H161</f>
        <v>0</v>
      </c>
      <c r="Q161" s="273">
        <v>0.020990000000000002</v>
      </c>
      <c r="R161" s="273">
        <f>Q161*H161</f>
        <v>0.41927525000000004</v>
      </c>
      <c r="S161" s="273">
        <v>0</v>
      </c>
      <c r="T161" s="274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5" t="s">
        <v>121</v>
      </c>
      <c r="AT161" s="275" t="s">
        <v>194</v>
      </c>
      <c r="AU161" s="275" t="s">
        <v>91</v>
      </c>
      <c r="AY161" s="18" t="s">
        <v>191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8" t="s">
        <v>91</v>
      </c>
      <c r="BK161" s="160">
        <f>ROUND(I161*H161,2)</f>
        <v>0</v>
      </c>
      <c r="BL161" s="18" t="s">
        <v>121</v>
      </c>
      <c r="BM161" s="275" t="s">
        <v>1761</v>
      </c>
    </row>
    <row r="162" s="13" customFormat="1">
      <c r="A162" s="13"/>
      <c r="B162" s="276"/>
      <c r="C162" s="277"/>
      <c r="D162" s="278" t="s">
        <v>200</v>
      </c>
      <c r="E162" s="279" t="s">
        <v>1</v>
      </c>
      <c r="F162" s="280" t="s">
        <v>117</v>
      </c>
      <c r="G162" s="277"/>
      <c r="H162" s="281">
        <v>19.975000000000001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200</v>
      </c>
      <c r="AU162" s="287" t="s">
        <v>91</v>
      </c>
      <c r="AV162" s="13" t="s">
        <v>91</v>
      </c>
      <c r="AW162" s="13" t="s">
        <v>33</v>
      </c>
      <c r="AX162" s="13" t="s">
        <v>85</v>
      </c>
      <c r="AY162" s="287" t="s">
        <v>191</v>
      </c>
    </row>
    <row r="163" s="12" customFormat="1" ht="22.8" customHeight="1">
      <c r="A163" s="12"/>
      <c r="B163" s="248"/>
      <c r="C163" s="249"/>
      <c r="D163" s="250" t="s">
        <v>77</v>
      </c>
      <c r="E163" s="261" t="s">
        <v>219</v>
      </c>
      <c r="F163" s="261" t="s">
        <v>220</v>
      </c>
      <c r="G163" s="249"/>
      <c r="H163" s="249"/>
      <c r="I163" s="252"/>
      <c r="J163" s="262">
        <f>BK163</f>
        <v>0</v>
      </c>
      <c r="K163" s="249"/>
      <c r="L163" s="253"/>
      <c r="M163" s="254"/>
      <c r="N163" s="255"/>
      <c r="O163" s="255"/>
      <c r="P163" s="256">
        <f>SUM(P164:P177)</f>
        <v>0</v>
      </c>
      <c r="Q163" s="255"/>
      <c r="R163" s="256">
        <f>SUM(R164:R177)</f>
        <v>0.1244510415</v>
      </c>
      <c r="S163" s="255"/>
      <c r="T163" s="257">
        <f>SUM(T164:T177)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85</v>
      </c>
      <c r="AY163" s="258" t="s">
        <v>191</v>
      </c>
      <c r="BK163" s="260">
        <f>SUM(BK164:BK177)</f>
        <v>0</v>
      </c>
    </row>
    <row r="164" s="2" customFormat="1" ht="24.15" customHeight="1">
      <c r="A164" s="41"/>
      <c r="B164" s="42"/>
      <c r="C164" s="263" t="s">
        <v>221</v>
      </c>
      <c r="D164" s="263" t="s">
        <v>194</v>
      </c>
      <c r="E164" s="264" t="s">
        <v>222</v>
      </c>
      <c r="F164" s="265" t="s">
        <v>223</v>
      </c>
      <c r="G164" s="266" t="s">
        <v>197</v>
      </c>
      <c r="H164" s="267">
        <v>19.975000000000001</v>
      </c>
      <c r="I164" s="268"/>
      <c r="J164" s="269">
        <f>ROUND(I164*H164,2)</f>
        <v>0</v>
      </c>
      <c r="K164" s="270"/>
      <c r="L164" s="44"/>
      <c r="M164" s="271" t="s">
        <v>1</v>
      </c>
      <c r="N164" s="272" t="s">
        <v>44</v>
      </c>
      <c r="O164" s="100"/>
      <c r="P164" s="273">
        <f>O164*H164</f>
        <v>0</v>
      </c>
      <c r="Q164" s="273">
        <v>0.0061813399999999996</v>
      </c>
      <c r="R164" s="273">
        <f>Q164*H164</f>
        <v>0.1234722665</v>
      </c>
      <c r="S164" s="273">
        <v>0</v>
      </c>
      <c r="T164" s="27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5" t="s">
        <v>121</v>
      </c>
      <c r="AT164" s="275" t="s">
        <v>194</v>
      </c>
      <c r="AU164" s="275" t="s">
        <v>91</v>
      </c>
      <c r="AY164" s="18" t="s">
        <v>191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8" t="s">
        <v>91</v>
      </c>
      <c r="BK164" s="160">
        <f>ROUND(I164*H164,2)</f>
        <v>0</v>
      </c>
      <c r="BL164" s="18" t="s">
        <v>121</v>
      </c>
      <c r="BM164" s="275" t="s">
        <v>1762</v>
      </c>
    </row>
    <row r="165" s="13" customFormat="1">
      <c r="A165" s="13"/>
      <c r="B165" s="276"/>
      <c r="C165" s="277"/>
      <c r="D165" s="278" t="s">
        <v>200</v>
      </c>
      <c r="E165" s="279" t="s">
        <v>1</v>
      </c>
      <c r="F165" s="280" t="s">
        <v>117</v>
      </c>
      <c r="G165" s="277"/>
      <c r="H165" s="281">
        <v>19.975000000000001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200</v>
      </c>
      <c r="AU165" s="287" t="s">
        <v>91</v>
      </c>
      <c r="AV165" s="13" t="s">
        <v>91</v>
      </c>
      <c r="AW165" s="13" t="s">
        <v>33</v>
      </c>
      <c r="AX165" s="13" t="s">
        <v>85</v>
      </c>
      <c r="AY165" s="287" t="s">
        <v>191</v>
      </c>
    </row>
    <row r="166" s="2" customFormat="1" ht="16.5" customHeight="1">
      <c r="A166" s="41"/>
      <c r="B166" s="42"/>
      <c r="C166" s="263" t="s">
        <v>192</v>
      </c>
      <c r="D166" s="263" t="s">
        <v>194</v>
      </c>
      <c r="E166" s="264" t="s">
        <v>225</v>
      </c>
      <c r="F166" s="265" t="s">
        <v>226</v>
      </c>
      <c r="G166" s="266" t="s">
        <v>197</v>
      </c>
      <c r="H166" s="267">
        <v>19.975000000000001</v>
      </c>
      <c r="I166" s="268"/>
      <c r="J166" s="269">
        <f>ROUND(I166*H166,2)</f>
        <v>0</v>
      </c>
      <c r="K166" s="270"/>
      <c r="L166" s="44"/>
      <c r="M166" s="271" t="s">
        <v>1</v>
      </c>
      <c r="N166" s="272" t="s">
        <v>44</v>
      </c>
      <c r="O166" s="100"/>
      <c r="P166" s="273">
        <f>O166*H166</f>
        <v>0</v>
      </c>
      <c r="Q166" s="273">
        <v>4.8999999999999998E-05</v>
      </c>
      <c r="R166" s="273">
        <f>Q166*H166</f>
        <v>0.00097877500000000009</v>
      </c>
      <c r="S166" s="273">
        <v>0</v>
      </c>
      <c r="T166" s="274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5" t="s">
        <v>121</v>
      </c>
      <c r="AT166" s="275" t="s">
        <v>194</v>
      </c>
      <c r="AU166" s="275" t="s">
        <v>91</v>
      </c>
      <c r="AY166" s="18" t="s">
        <v>191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8" t="s">
        <v>91</v>
      </c>
      <c r="BK166" s="160">
        <f>ROUND(I166*H166,2)</f>
        <v>0</v>
      </c>
      <c r="BL166" s="18" t="s">
        <v>121</v>
      </c>
      <c r="BM166" s="275" t="s">
        <v>1763</v>
      </c>
    </row>
    <row r="167" s="13" customFormat="1">
      <c r="A167" s="13"/>
      <c r="B167" s="276"/>
      <c r="C167" s="277"/>
      <c r="D167" s="278" t="s">
        <v>200</v>
      </c>
      <c r="E167" s="279" t="s">
        <v>1</v>
      </c>
      <c r="F167" s="280" t="s">
        <v>117</v>
      </c>
      <c r="G167" s="277"/>
      <c r="H167" s="281">
        <v>19.975000000000001</v>
      </c>
      <c r="I167" s="282"/>
      <c r="J167" s="277"/>
      <c r="K167" s="277"/>
      <c r="L167" s="283"/>
      <c r="M167" s="284"/>
      <c r="N167" s="285"/>
      <c r="O167" s="285"/>
      <c r="P167" s="285"/>
      <c r="Q167" s="285"/>
      <c r="R167" s="285"/>
      <c r="S167" s="285"/>
      <c r="T167" s="2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7" t="s">
        <v>200</v>
      </c>
      <c r="AU167" s="287" t="s">
        <v>91</v>
      </c>
      <c r="AV167" s="13" t="s">
        <v>91</v>
      </c>
      <c r="AW167" s="13" t="s">
        <v>33</v>
      </c>
      <c r="AX167" s="13" t="s">
        <v>85</v>
      </c>
      <c r="AY167" s="287" t="s">
        <v>191</v>
      </c>
    </row>
    <row r="168" s="2" customFormat="1" ht="21.75" customHeight="1">
      <c r="A168" s="41"/>
      <c r="B168" s="42"/>
      <c r="C168" s="263" t="s">
        <v>228</v>
      </c>
      <c r="D168" s="263" t="s">
        <v>194</v>
      </c>
      <c r="E168" s="264" t="s">
        <v>236</v>
      </c>
      <c r="F168" s="265" t="s">
        <v>237</v>
      </c>
      <c r="G168" s="266" t="s">
        <v>238</v>
      </c>
      <c r="H168" s="267">
        <v>0.072999999999999995</v>
      </c>
      <c r="I168" s="268"/>
      <c r="J168" s="269">
        <f>ROUND(I168*H168,2)</f>
        <v>0</v>
      </c>
      <c r="K168" s="270"/>
      <c r="L168" s="44"/>
      <c r="M168" s="271" t="s">
        <v>1</v>
      </c>
      <c r="N168" s="272" t="s">
        <v>44</v>
      </c>
      <c r="O168" s="100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5" t="s">
        <v>121</v>
      </c>
      <c r="AT168" s="275" t="s">
        <v>194</v>
      </c>
      <c r="AU168" s="275" t="s">
        <v>91</v>
      </c>
      <c r="AY168" s="18" t="s">
        <v>191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8" t="s">
        <v>91</v>
      </c>
      <c r="BK168" s="160">
        <f>ROUND(I168*H168,2)</f>
        <v>0</v>
      </c>
      <c r="BL168" s="18" t="s">
        <v>121</v>
      </c>
      <c r="BM168" s="275" t="s">
        <v>1764</v>
      </c>
    </row>
    <row r="169" s="2" customFormat="1" ht="21.75" customHeight="1">
      <c r="A169" s="41"/>
      <c r="B169" s="42"/>
      <c r="C169" s="263" t="s">
        <v>138</v>
      </c>
      <c r="D169" s="263" t="s">
        <v>194</v>
      </c>
      <c r="E169" s="264" t="s">
        <v>240</v>
      </c>
      <c r="F169" s="265" t="s">
        <v>241</v>
      </c>
      <c r="G169" s="266" t="s">
        <v>238</v>
      </c>
      <c r="H169" s="267">
        <v>0.072999999999999995</v>
      </c>
      <c r="I169" s="268"/>
      <c r="J169" s="269">
        <f>ROUND(I169*H169,2)</f>
        <v>0</v>
      </c>
      <c r="K169" s="270"/>
      <c r="L169" s="44"/>
      <c r="M169" s="271" t="s">
        <v>1</v>
      </c>
      <c r="N169" s="272" t="s">
        <v>44</v>
      </c>
      <c r="O169" s="100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5" t="s">
        <v>121</v>
      </c>
      <c r="AT169" s="275" t="s">
        <v>194</v>
      </c>
      <c r="AU169" s="275" t="s">
        <v>91</v>
      </c>
      <c r="AY169" s="18" t="s">
        <v>191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8" t="s">
        <v>91</v>
      </c>
      <c r="BK169" s="160">
        <f>ROUND(I169*H169,2)</f>
        <v>0</v>
      </c>
      <c r="BL169" s="18" t="s">
        <v>121</v>
      </c>
      <c r="BM169" s="275" t="s">
        <v>1765</v>
      </c>
    </row>
    <row r="170" s="2" customFormat="1" ht="24.15" customHeight="1">
      <c r="A170" s="41"/>
      <c r="B170" s="42"/>
      <c r="C170" s="263" t="s">
        <v>219</v>
      </c>
      <c r="D170" s="263" t="s">
        <v>194</v>
      </c>
      <c r="E170" s="264" t="s">
        <v>244</v>
      </c>
      <c r="F170" s="265" t="s">
        <v>245</v>
      </c>
      <c r="G170" s="266" t="s">
        <v>238</v>
      </c>
      <c r="H170" s="267">
        <v>1.387</v>
      </c>
      <c r="I170" s="268"/>
      <c r="J170" s="269">
        <f>ROUND(I170*H170,2)</f>
        <v>0</v>
      </c>
      <c r="K170" s="270"/>
      <c r="L170" s="44"/>
      <c r="M170" s="271" t="s">
        <v>1</v>
      </c>
      <c r="N170" s="272" t="s">
        <v>44</v>
      </c>
      <c r="O170" s="100"/>
      <c r="P170" s="273">
        <f>O170*H170</f>
        <v>0</v>
      </c>
      <c r="Q170" s="273">
        <v>0</v>
      </c>
      <c r="R170" s="273">
        <f>Q170*H170</f>
        <v>0</v>
      </c>
      <c r="S170" s="273">
        <v>0</v>
      </c>
      <c r="T170" s="274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5" t="s">
        <v>121</v>
      </c>
      <c r="AT170" s="275" t="s">
        <v>194</v>
      </c>
      <c r="AU170" s="275" t="s">
        <v>91</v>
      </c>
      <c r="AY170" s="18" t="s">
        <v>191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91</v>
      </c>
      <c r="BK170" s="160">
        <f>ROUND(I170*H170,2)</f>
        <v>0</v>
      </c>
      <c r="BL170" s="18" t="s">
        <v>121</v>
      </c>
      <c r="BM170" s="275" t="s">
        <v>1766</v>
      </c>
    </row>
    <row r="171" s="13" customFormat="1">
      <c r="A171" s="13"/>
      <c r="B171" s="276"/>
      <c r="C171" s="277"/>
      <c r="D171" s="278" t="s">
        <v>200</v>
      </c>
      <c r="E171" s="277"/>
      <c r="F171" s="280" t="s">
        <v>1767</v>
      </c>
      <c r="G171" s="277"/>
      <c r="H171" s="281">
        <v>1.387</v>
      </c>
      <c r="I171" s="282"/>
      <c r="J171" s="277"/>
      <c r="K171" s="277"/>
      <c r="L171" s="283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7" t="s">
        <v>200</v>
      </c>
      <c r="AU171" s="287" t="s">
        <v>91</v>
      </c>
      <c r="AV171" s="13" t="s">
        <v>91</v>
      </c>
      <c r="AW171" s="13" t="s">
        <v>4</v>
      </c>
      <c r="AX171" s="13" t="s">
        <v>85</v>
      </c>
      <c r="AY171" s="287" t="s">
        <v>191</v>
      </c>
    </row>
    <row r="172" s="2" customFormat="1" ht="24.15" customHeight="1">
      <c r="A172" s="41"/>
      <c r="B172" s="42"/>
      <c r="C172" s="263" t="s">
        <v>243</v>
      </c>
      <c r="D172" s="263" t="s">
        <v>194</v>
      </c>
      <c r="E172" s="264" t="s">
        <v>249</v>
      </c>
      <c r="F172" s="265" t="s">
        <v>250</v>
      </c>
      <c r="G172" s="266" t="s">
        <v>238</v>
      </c>
      <c r="H172" s="267">
        <v>0.072999999999999995</v>
      </c>
      <c r="I172" s="268"/>
      <c r="J172" s="269">
        <f>ROUND(I172*H172,2)</f>
        <v>0</v>
      </c>
      <c r="K172" s="270"/>
      <c r="L172" s="44"/>
      <c r="M172" s="271" t="s">
        <v>1</v>
      </c>
      <c r="N172" s="272" t="s">
        <v>44</v>
      </c>
      <c r="O172" s="100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5" t="s">
        <v>121</v>
      </c>
      <c r="AT172" s="275" t="s">
        <v>194</v>
      </c>
      <c r="AU172" s="275" t="s">
        <v>91</v>
      </c>
      <c r="AY172" s="18" t="s">
        <v>191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8" t="s">
        <v>91</v>
      </c>
      <c r="BK172" s="160">
        <f>ROUND(I172*H172,2)</f>
        <v>0</v>
      </c>
      <c r="BL172" s="18" t="s">
        <v>121</v>
      </c>
      <c r="BM172" s="275" t="s">
        <v>1768</v>
      </c>
    </row>
    <row r="173" s="2" customFormat="1" ht="24.15" customHeight="1">
      <c r="A173" s="41"/>
      <c r="B173" s="42"/>
      <c r="C173" s="263" t="s">
        <v>248</v>
      </c>
      <c r="D173" s="263" t="s">
        <v>194</v>
      </c>
      <c r="E173" s="264" t="s">
        <v>253</v>
      </c>
      <c r="F173" s="265" t="s">
        <v>254</v>
      </c>
      <c r="G173" s="266" t="s">
        <v>238</v>
      </c>
      <c r="H173" s="267">
        <v>0.29199999999999998</v>
      </c>
      <c r="I173" s="268"/>
      <c r="J173" s="269">
        <f>ROUND(I173*H173,2)</f>
        <v>0</v>
      </c>
      <c r="K173" s="270"/>
      <c r="L173" s="44"/>
      <c r="M173" s="271" t="s">
        <v>1</v>
      </c>
      <c r="N173" s="272" t="s">
        <v>44</v>
      </c>
      <c r="O173" s="100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5" t="s">
        <v>121</v>
      </c>
      <c r="AT173" s="275" t="s">
        <v>194</v>
      </c>
      <c r="AU173" s="275" t="s">
        <v>91</v>
      </c>
      <c r="AY173" s="18" t="s">
        <v>191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91</v>
      </c>
      <c r="BK173" s="160">
        <f>ROUND(I173*H173,2)</f>
        <v>0</v>
      </c>
      <c r="BL173" s="18" t="s">
        <v>121</v>
      </c>
      <c r="BM173" s="275" t="s">
        <v>1769</v>
      </c>
    </row>
    <row r="174" s="13" customFormat="1">
      <c r="A174" s="13"/>
      <c r="B174" s="276"/>
      <c r="C174" s="277"/>
      <c r="D174" s="278" t="s">
        <v>200</v>
      </c>
      <c r="E174" s="277"/>
      <c r="F174" s="280" t="s">
        <v>1770</v>
      </c>
      <c r="G174" s="277"/>
      <c r="H174" s="281">
        <v>0.29199999999999998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200</v>
      </c>
      <c r="AU174" s="287" t="s">
        <v>91</v>
      </c>
      <c r="AV174" s="13" t="s">
        <v>91</v>
      </c>
      <c r="AW174" s="13" t="s">
        <v>4</v>
      </c>
      <c r="AX174" s="13" t="s">
        <v>85</v>
      </c>
      <c r="AY174" s="287" t="s">
        <v>191</v>
      </c>
    </row>
    <row r="175" s="2" customFormat="1" ht="24.15" customHeight="1">
      <c r="A175" s="41"/>
      <c r="B175" s="42"/>
      <c r="C175" s="263" t="s">
        <v>252</v>
      </c>
      <c r="D175" s="263" t="s">
        <v>194</v>
      </c>
      <c r="E175" s="264" t="s">
        <v>258</v>
      </c>
      <c r="F175" s="265" t="s">
        <v>259</v>
      </c>
      <c r="G175" s="266" t="s">
        <v>238</v>
      </c>
      <c r="H175" s="267">
        <v>0.072999999999999995</v>
      </c>
      <c r="I175" s="268"/>
      <c r="J175" s="269">
        <f>ROUND(I175*H175,2)</f>
        <v>0</v>
      </c>
      <c r="K175" s="270"/>
      <c r="L175" s="44"/>
      <c r="M175" s="271" t="s">
        <v>1</v>
      </c>
      <c r="N175" s="272" t="s">
        <v>44</v>
      </c>
      <c r="O175" s="100"/>
      <c r="P175" s="273">
        <f>O175*H175</f>
        <v>0</v>
      </c>
      <c r="Q175" s="273">
        <v>0</v>
      </c>
      <c r="R175" s="273">
        <f>Q175*H175</f>
        <v>0</v>
      </c>
      <c r="S175" s="273">
        <v>0</v>
      </c>
      <c r="T175" s="274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5" t="s">
        <v>121</v>
      </c>
      <c r="AT175" s="275" t="s">
        <v>194</v>
      </c>
      <c r="AU175" s="275" t="s">
        <v>91</v>
      </c>
      <c r="AY175" s="18" t="s">
        <v>191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8" t="s">
        <v>91</v>
      </c>
      <c r="BK175" s="160">
        <f>ROUND(I175*H175,2)</f>
        <v>0</v>
      </c>
      <c r="BL175" s="18" t="s">
        <v>121</v>
      </c>
      <c r="BM175" s="275" t="s">
        <v>1771</v>
      </c>
    </row>
    <row r="176" s="2" customFormat="1" ht="24.15" customHeight="1">
      <c r="A176" s="41"/>
      <c r="B176" s="42"/>
      <c r="C176" s="263" t="s">
        <v>257</v>
      </c>
      <c r="D176" s="263" t="s">
        <v>194</v>
      </c>
      <c r="E176" s="264" t="s">
        <v>262</v>
      </c>
      <c r="F176" s="265" t="s">
        <v>263</v>
      </c>
      <c r="G176" s="266" t="s">
        <v>238</v>
      </c>
      <c r="H176" s="267">
        <v>0.072999999999999995</v>
      </c>
      <c r="I176" s="268"/>
      <c r="J176" s="269">
        <f>ROUND(I176*H176,2)</f>
        <v>0</v>
      </c>
      <c r="K176" s="270"/>
      <c r="L176" s="44"/>
      <c r="M176" s="271" t="s">
        <v>1</v>
      </c>
      <c r="N176" s="272" t="s">
        <v>44</v>
      </c>
      <c r="O176" s="100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5" t="s">
        <v>121</v>
      </c>
      <c r="AT176" s="275" t="s">
        <v>194</v>
      </c>
      <c r="AU176" s="275" t="s">
        <v>91</v>
      </c>
      <c r="AY176" s="18" t="s">
        <v>191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8" t="s">
        <v>91</v>
      </c>
      <c r="BK176" s="160">
        <f>ROUND(I176*H176,2)</f>
        <v>0</v>
      </c>
      <c r="BL176" s="18" t="s">
        <v>121</v>
      </c>
      <c r="BM176" s="275" t="s">
        <v>1772</v>
      </c>
    </row>
    <row r="177" s="2" customFormat="1" ht="24.15" customHeight="1">
      <c r="A177" s="41"/>
      <c r="B177" s="42"/>
      <c r="C177" s="263" t="s">
        <v>261</v>
      </c>
      <c r="D177" s="263" t="s">
        <v>194</v>
      </c>
      <c r="E177" s="264" t="s">
        <v>266</v>
      </c>
      <c r="F177" s="265" t="s">
        <v>267</v>
      </c>
      <c r="G177" s="266" t="s">
        <v>238</v>
      </c>
      <c r="H177" s="267">
        <v>0.072999999999999995</v>
      </c>
      <c r="I177" s="268"/>
      <c r="J177" s="269">
        <f>ROUND(I177*H177,2)</f>
        <v>0</v>
      </c>
      <c r="K177" s="270"/>
      <c r="L177" s="44"/>
      <c r="M177" s="271" t="s">
        <v>1</v>
      </c>
      <c r="N177" s="272" t="s">
        <v>44</v>
      </c>
      <c r="O177" s="100"/>
      <c r="P177" s="273">
        <f>O177*H177</f>
        <v>0</v>
      </c>
      <c r="Q177" s="273">
        <v>0</v>
      </c>
      <c r="R177" s="273">
        <f>Q177*H177</f>
        <v>0</v>
      </c>
      <c r="S177" s="273">
        <v>0</v>
      </c>
      <c r="T177" s="274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5" t="s">
        <v>121</v>
      </c>
      <c r="AT177" s="275" t="s">
        <v>194</v>
      </c>
      <c r="AU177" s="275" t="s">
        <v>91</v>
      </c>
      <c r="AY177" s="18" t="s">
        <v>191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8" t="s">
        <v>91</v>
      </c>
      <c r="BK177" s="160">
        <f>ROUND(I177*H177,2)</f>
        <v>0</v>
      </c>
      <c r="BL177" s="18" t="s">
        <v>121</v>
      </c>
      <c r="BM177" s="275" t="s">
        <v>1773</v>
      </c>
    </row>
    <row r="178" s="12" customFormat="1" ht="22.8" customHeight="1">
      <c r="A178" s="12"/>
      <c r="B178" s="248"/>
      <c r="C178" s="249"/>
      <c r="D178" s="250" t="s">
        <v>77</v>
      </c>
      <c r="E178" s="261" t="s">
        <v>269</v>
      </c>
      <c r="F178" s="261" t="s">
        <v>270</v>
      </c>
      <c r="G178" s="249"/>
      <c r="H178" s="249"/>
      <c r="I178" s="252"/>
      <c r="J178" s="262">
        <f>BK178</f>
        <v>0</v>
      </c>
      <c r="K178" s="249"/>
      <c r="L178" s="253"/>
      <c r="M178" s="254"/>
      <c r="N178" s="255"/>
      <c r="O178" s="255"/>
      <c r="P178" s="256">
        <f>P179</f>
        <v>0</v>
      </c>
      <c r="Q178" s="255"/>
      <c r="R178" s="256">
        <f>R179</f>
        <v>0</v>
      </c>
      <c r="S178" s="255"/>
      <c r="T178" s="25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58" t="s">
        <v>85</v>
      </c>
      <c r="AT178" s="259" t="s">
        <v>77</v>
      </c>
      <c r="AU178" s="259" t="s">
        <v>85</v>
      </c>
      <c r="AY178" s="258" t="s">
        <v>191</v>
      </c>
      <c r="BK178" s="260">
        <f>BK179</f>
        <v>0</v>
      </c>
    </row>
    <row r="179" s="2" customFormat="1" ht="24.15" customHeight="1">
      <c r="A179" s="41"/>
      <c r="B179" s="42"/>
      <c r="C179" s="263" t="s">
        <v>265</v>
      </c>
      <c r="D179" s="263" t="s">
        <v>194</v>
      </c>
      <c r="E179" s="264" t="s">
        <v>272</v>
      </c>
      <c r="F179" s="265" t="s">
        <v>273</v>
      </c>
      <c r="G179" s="266" t="s">
        <v>238</v>
      </c>
      <c r="H179" s="267">
        <v>0.71099999999999997</v>
      </c>
      <c r="I179" s="268"/>
      <c r="J179" s="269">
        <f>ROUND(I179*H179,2)</f>
        <v>0</v>
      </c>
      <c r="K179" s="270"/>
      <c r="L179" s="44"/>
      <c r="M179" s="271" t="s">
        <v>1</v>
      </c>
      <c r="N179" s="272" t="s">
        <v>44</v>
      </c>
      <c r="O179" s="100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5" t="s">
        <v>121</v>
      </c>
      <c r="AT179" s="275" t="s">
        <v>194</v>
      </c>
      <c r="AU179" s="275" t="s">
        <v>91</v>
      </c>
      <c r="AY179" s="18" t="s">
        <v>191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8" t="s">
        <v>91</v>
      </c>
      <c r="BK179" s="160">
        <f>ROUND(I179*H179,2)</f>
        <v>0</v>
      </c>
      <c r="BL179" s="18" t="s">
        <v>121</v>
      </c>
      <c r="BM179" s="275" t="s">
        <v>1774</v>
      </c>
    </row>
    <row r="180" s="12" customFormat="1" ht="25.92" customHeight="1">
      <c r="A180" s="12"/>
      <c r="B180" s="248"/>
      <c r="C180" s="249"/>
      <c r="D180" s="250" t="s">
        <v>77</v>
      </c>
      <c r="E180" s="251" t="s">
        <v>275</v>
      </c>
      <c r="F180" s="251" t="s">
        <v>276</v>
      </c>
      <c r="G180" s="249"/>
      <c r="H180" s="249"/>
      <c r="I180" s="252"/>
      <c r="J180" s="227">
        <f>BK180</f>
        <v>0</v>
      </c>
      <c r="K180" s="249"/>
      <c r="L180" s="253"/>
      <c r="M180" s="254"/>
      <c r="N180" s="255"/>
      <c r="O180" s="255"/>
      <c r="P180" s="256">
        <f>P181+P191+P196+P201+P226</f>
        <v>0</v>
      </c>
      <c r="Q180" s="255"/>
      <c r="R180" s="256">
        <f>R181+R191+R196+R201+R226</f>
        <v>0.51118427779999998</v>
      </c>
      <c r="S180" s="255"/>
      <c r="T180" s="257">
        <f>T181+T191+T196+T201+T226</f>
        <v>0.072686500000000015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58" t="s">
        <v>91</v>
      </c>
      <c r="AT180" s="259" t="s">
        <v>77</v>
      </c>
      <c r="AU180" s="259" t="s">
        <v>78</v>
      </c>
      <c r="AY180" s="258" t="s">
        <v>191</v>
      </c>
      <c r="BK180" s="260">
        <f>BK181+BK191+BK196+BK201+BK226</f>
        <v>0</v>
      </c>
    </row>
    <row r="181" s="12" customFormat="1" ht="22.8" customHeight="1">
      <c r="A181" s="12"/>
      <c r="B181" s="248"/>
      <c r="C181" s="249"/>
      <c r="D181" s="250" t="s">
        <v>77</v>
      </c>
      <c r="E181" s="261" t="s">
        <v>277</v>
      </c>
      <c r="F181" s="261" t="s">
        <v>278</v>
      </c>
      <c r="G181" s="249"/>
      <c r="H181" s="249"/>
      <c r="I181" s="252"/>
      <c r="J181" s="262">
        <f>BK181</f>
        <v>0</v>
      </c>
      <c r="K181" s="249"/>
      <c r="L181" s="253"/>
      <c r="M181" s="254"/>
      <c r="N181" s="255"/>
      <c r="O181" s="255"/>
      <c r="P181" s="256">
        <f>SUM(P182:P190)</f>
        <v>0</v>
      </c>
      <c r="Q181" s="255"/>
      <c r="R181" s="256">
        <f>SUM(R182:R190)</f>
        <v>0.0033218399999999999</v>
      </c>
      <c r="S181" s="255"/>
      <c r="T181" s="257">
        <f>SUM(T182:T190)</f>
        <v>0.024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58" t="s">
        <v>91</v>
      </c>
      <c r="AT181" s="259" t="s">
        <v>77</v>
      </c>
      <c r="AU181" s="259" t="s">
        <v>85</v>
      </c>
      <c r="AY181" s="258" t="s">
        <v>191</v>
      </c>
      <c r="BK181" s="260">
        <f>SUM(BK182:BK190)</f>
        <v>0</v>
      </c>
    </row>
    <row r="182" s="2" customFormat="1" ht="16.5" customHeight="1">
      <c r="A182" s="41"/>
      <c r="B182" s="42"/>
      <c r="C182" s="263" t="s">
        <v>271</v>
      </c>
      <c r="D182" s="263" t="s">
        <v>194</v>
      </c>
      <c r="E182" s="264" t="s">
        <v>280</v>
      </c>
      <c r="F182" s="265" t="s">
        <v>281</v>
      </c>
      <c r="G182" s="266" t="s">
        <v>231</v>
      </c>
      <c r="H182" s="267">
        <v>2</v>
      </c>
      <c r="I182" s="268"/>
      <c r="J182" s="269">
        <f>ROUND(I182*H182,2)</f>
        <v>0</v>
      </c>
      <c r="K182" s="270"/>
      <c r="L182" s="44"/>
      <c r="M182" s="271" t="s">
        <v>1</v>
      </c>
      <c r="N182" s="272" t="s">
        <v>44</v>
      </c>
      <c r="O182" s="100"/>
      <c r="P182" s="273">
        <f>O182*H182</f>
        <v>0</v>
      </c>
      <c r="Q182" s="273">
        <v>2.0000000000000002E-05</v>
      </c>
      <c r="R182" s="273">
        <f>Q182*H182</f>
        <v>4.0000000000000003E-05</v>
      </c>
      <c r="S182" s="273">
        <v>0.012</v>
      </c>
      <c r="T182" s="274">
        <f>S182*H182</f>
        <v>0.024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5" t="s">
        <v>271</v>
      </c>
      <c r="AT182" s="275" t="s">
        <v>194</v>
      </c>
      <c r="AU182" s="275" t="s">
        <v>91</v>
      </c>
      <c r="AY182" s="18" t="s">
        <v>191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8" t="s">
        <v>91</v>
      </c>
      <c r="BK182" s="160">
        <f>ROUND(I182*H182,2)</f>
        <v>0</v>
      </c>
      <c r="BL182" s="18" t="s">
        <v>271</v>
      </c>
      <c r="BM182" s="275" t="s">
        <v>1775</v>
      </c>
    </row>
    <row r="183" s="13" customFormat="1">
      <c r="A183" s="13"/>
      <c r="B183" s="276"/>
      <c r="C183" s="277"/>
      <c r="D183" s="278" t="s">
        <v>200</v>
      </c>
      <c r="E183" s="279" t="s">
        <v>1</v>
      </c>
      <c r="F183" s="280" t="s">
        <v>91</v>
      </c>
      <c r="G183" s="277"/>
      <c r="H183" s="281">
        <v>2</v>
      </c>
      <c r="I183" s="282"/>
      <c r="J183" s="277"/>
      <c r="K183" s="277"/>
      <c r="L183" s="283"/>
      <c r="M183" s="284"/>
      <c r="N183" s="285"/>
      <c r="O183" s="285"/>
      <c r="P183" s="285"/>
      <c r="Q183" s="285"/>
      <c r="R183" s="285"/>
      <c r="S183" s="285"/>
      <c r="T183" s="2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7" t="s">
        <v>200</v>
      </c>
      <c r="AU183" s="287" t="s">
        <v>91</v>
      </c>
      <c r="AV183" s="13" t="s">
        <v>91</v>
      </c>
      <c r="AW183" s="13" t="s">
        <v>33</v>
      </c>
      <c r="AX183" s="13" t="s">
        <v>78</v>
      </c>
      <c r="AY183" s="287" t="s">
        <v>191</v>
      </c>
    </row>
    <row r="184" s="14" customFormat="1">
      <c r="A184" s="14"/>
      <c r="B184" s="288"/>
      <c r="C184" s="289"/>
      <c r="D184" s="278" t="s">
        <v>200</v>
      </c>
      <c r="E184" s="290" t="s">
        <v>143</v>
      </c>
      <c r="F184" s="291" t="s">
        <v>204</v>
      </c>
      <c r="G184" s="289"/>
      <c r="H184" s="292">
        <v>2</v>
      </c>
      <c r="I184" s="293"/>
      <c r="J184" s="289"/>
      <c r="K184" s="289"/>
      <c r="L184" s="294"/>
      <c r="M184" s="295"/>
      <c r="N184" s="296"/>
      <c r="O184" s="296"/>
      <c r="P184" s="296"/>
      <c r="Q184" s="296"/>
      <c r="R184" s="296"/>
      <c r="S184" s="296"/>
      <c r="T184" s="29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98" t="s">
        <v>200</v>
      </c>
      <c r="AU184" s="298" t="s">
        <v>91</v>
      </c>
      <c r="AV184" s="14" t="s">
        <v>121</v>
      </c>
      <c r="AW184" s="14" t="s">
        <v>33</v>
      </c>
      <c r="AX184" s="14" t="s">
        <v>85</v>
      </c>
      <c r="AY184" s="298" t="s">
        <v>191</v>
      </c>
    </row>
    <row r="185" s="2" customFormat="1" ht="24.15" customHeight="1">
      <c r="A185" s="41"/>
      <c r="B185" s="42"/>
      <c r="C185" s="263" t="s">
        <v>279</v>
      </c>
      <c r="D185" s="263" t="s">
        <v>194</v>
      </c>
      <c r="E185" s="264" t="s">
        <v>284</v>
      </c>
      <c r="F185" s="265" t="s">
        <v>285</v>
      </c>
      <c r="G185" s="266" t="s">
        <v>231</v>
      </c>
      <c r="H185" s="267">
        <v>2</v>
      </c>
      <c r="I185" s="268"/>
      <c r="J185" s="269">
        <f>ROUND(I185*H185,2)</f>
        <v>0</v>
      </c>
      <c r="K185" s="270"/>
      <c r="L185" s="44"/>
      <c r="M185" s="271" t="s">
        <v>1</v>
      </c>
      <c r="N185" s="272" t="s">
        <v>44</v>
      </c>
      <c r="O185" s="100"/>
      <c r="P185" s="273">
        <f>O185*H185</f>
        <v>0</v>
      </c>
      <c r="Q185" s="273">
        <v>0.00015096000000000001</v>
      </c>
      <c r="R185" s="273">
        <f>Q185*H185</f>
        <v>0.00030192000000000001</v>
      </c>
      <c r="S185" s="273">
        <v>0</v>
      </c>
      <c r="T185" s="274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5" t="s">
        <v>271</v>
      </c>
      <c r="AT185" s="275" t="s">
        <v>194</v>
      </c>
      <c r="AU185" s="275" t="s">
        <v>91</v>
      </c>
      <c r="AY185" s="18" t="s">
        <v>191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8" t="s">
        <v>91</v>
      </c>
      <c r="BK185" s="160">
        <f>ROUND(I185*H185,2)</f>
        <v>0</v>
      </c>
      <c r="BL185" s="18" t="s">
        <v>271</v>
      </c>
      <c r="BM185" s="275" t="s">
        <v>1776</v>
      </c>
    </row>
    <row r="186" s="2" customFormat="1" ht="24.15" customHeight="1">
      <c r="A186" s="41"/>
      <c r="B186" s="42"/>
      <c r="C186" s="263" t="s">
        <v>283</v>
      </c>
      <c r="D186" s="263" t="s">
        <v>194</v>
      </c>
      <c r="E186" s="264" t="s">
        <v>288</v>
      </c>
      <c r="F186" s="265" t="s">
        <v>289</v>
      </c>
      <c r="G186" s="266" t="s">
        <v>231</v>
      </c>
      <c r="H186" s="267">
        <v>2</v>
      </c>
      <c r="I186" s="268"/>
      <c r="J186" s="269">
        <f>ROUND(I186*H186,2)</f>
        <v>0</v>
      </c>
      <c r="K186" s="270"/>
      <c r="L186" s="44"/>
      <c r="M186" s="271" t="s">
        <v>1</v>
      </c>
      <c r="N186" s="272" t="s">
        <v>44</v>
      </c>
      <c r="O186" s="100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5" t="s">
        <v>271</v>
      </c>
      <c r="AT186" s="275" t="s">
        <v>194</v>
      </c>
      <c r="AU186" s="275" t="s">
        <v>91</v>
      </c>
      <c r="AY186" s="18" t="s">
        <v>191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8" t="s">
        <v>91</v>
      </c>
      <c r="BK186" s="160">
        <f>ROUND(I186*H186,2)</f>
        <v>0</v>
      </c>
      <c r="BL186" s="18" t="s">
        <v>271</v>
      </c>
      <c r="BM186" s="275" t="s">
        <v>1777</v>
      </c>
    </row>
    <row r="187" s="13" customFormat="1">
      <c r="A187" s="13"/>
      <c r="B187" s="276"/>
      <c r="C187" s="277"/>
      <c r="D187" s="278" t="s">
        <v>200</v>
      </c>
      <c r="E187" s="279" t="s">
        <v>1</v>
      </c>
      <c r="F187" s="280" t="s">
        <v>143</v>
      </c>
      <c r="G187" s="277"/>
      <c r="H187" s="281">
        <v>2</v>
      </c>
      <c r="I187" s="282"/>
      <c r="J187" s="277"/>
      <c r="K187" s="277"/>
      <c r="L187" s="283"/>
      <c r="M187" s="284"/>
      <c r="N187" s="285"/>
      <c r="O187" s="285"/>
      <c r="P187" s="285"/>
      <c r="Q187" s="285"/>
      <c r="R187" s="285"/>
      <c r="S187" s="285"/>
      <c r="T187" s="2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7" t="s">
        <v>200</v>
      </c>
      <c r="AU187" s="287" t="s">
        <v>91</v>
      </c>
      <c r="AV187" s="13" t="s">
        <v>91</v>
      </c>
      <c r="AW187" s="13" t="s">
        <v>33</v>
      </c>
      <c r="AX187" s="13" t="s">
        <v>85</v>
      </c>
      <c r="AY187" s="287" t="s">
        <v>191</v>
      </c>
    </row>
    <row r="188" s="2" customFormat="1" ht="33" customHeight="1">
      <c r="A188" s="41"/>
      <c r="B188" s="42"/>
      <c r="C188" s="310" t="s">
        <v>287</v>
      </c>
      <c r="D188" s="310" t="s">
        <v>292</v>
      </c>
      <c r="E188" s="311" t="s">
        <v>293</v>
      </c>
      <c r="F188" s="312" t="s">
        <v>294</v>
      </c>
      <c r="G188" s="313" t="s">
        <v>231</v>
      </c>
      <c r="H188" s="314">
        <v>2</v>
      </c>
      <c r="I188" s="315"/>
      <c r="J188" s="316">
        <f>ROUND(I188*H188,2)</f>
        <v>0</v>
      </c>
      <c r="K188" s="317"/>
      <c r="L188" s="318"/>
      <c r="M188" s="319" t="s">
        <v>1</v>
      </c>
      <c r="N188" s="320" t="s">
        <v>44</v>
      </c>
      <c r="O188" s="100"/>
      <c r="P188" s="273">
        <f>O188*H188</f>
        <v>0</v>
      </c>
      <c r="Q188" s="273">
        <v>0.001</v>
      </c>
      <c r="R188" s="273">
        <f>Q188*H188</f>
        <v>0.002</v>
      </c>
      <c r="S188" s="273">
        <v>0</v>
      </c>
      <c r="T188" s="274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75" t="s">
        <v>295</v>
      </c>
      <c r="AT188" s="275" t="s">
        <v>292</v>
      </c>
      <c r="AU188" s="275" t="s">
        <v>91</v>
      </c>
      <c r="AY188" s="18" t="s">
        <v>191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8" t="s">
        <v>91</v>
      </c>
      <c r="BK188" s="160">
        <f>ROUND(I188*H188,2)</f>
        <v>0</v>
      </c>
      <c r="BL188" s="18" t="s">
        <v>271</v>
      </c>
      <c r="BM188" s="275" t="s">
        <v>1778</v>
      </c>
    </row>
    <row r="189" s="2" customFormat="1" ht="24.15" customHeight="1">
      <c r="A189" s="41"/>
      <c r="B189" s="42"/>
      <c r="C189" s="263" t="s">
        <v>291</v>
      </c>
      <c r="D189" s="263" t="s">
        <v>194</v>
      </c>
      <c r="E189" s="264" t="s">
        <v>298</v>
      </c>
      <c r="F189" s="265" t="s">
        <v>299</v>
      </c>
      <c r="G189" s="266" t="s">
        <v>231</v>
      </c>
      <c r="H189" s="267">
        <v>2</v>
      </c>
      <c r="I189" s="268"/>
      <c r="J189" s="269">
        <f>ROUND(I189*H189,2)</f>
        <v>0</v>
      </c>
      <c r="K189" s="270"/>
      <c r="L189" s="44"/>
      <c r="M189" s="271" t="s">
        <v>1</v>
      </c>
      <c r="N189" s="272" t="s">
        <v>44</v>
      </c>
      <c r="O189" s="100"/>
      <c r="P189" s="273">
        <f>O189*H189</f>
        <v>0</v>
      </c>
      <c r="Q189" s="273">
        <v>0.00048996</v>
      </c>
      <c r="R189" s="273">
        <f>Q189*H189</f>
        <v>0.00097992000000000001</v>
      </c>
      <c r="S189" s="273">
        <v>0</v>
      </c>
      <c r="T189" s="274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5" t="s">
        <v>271</v>
      </c>
      <c r="AT189" s="275" t="s">
        <v>194</v>
      </c>
      <c r="AU189" s="275" t="s">
        <v>91</v>
      </c>
      <c r="AY189" s="18" t="s">
        <v>191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8" t="s">
        <v>91</v>
      </c>
      <c r="BK189" s="160">
        <f>ROUND(I189*H189,2)</f>
        <v>0</v>
      </c>
      <c r="BL189" s="18" t="s">
        <v>271</v>
      </c>
      <c r="BM189" s="275" t="s">
        <v>1779</v>
      </c>
    </row>
    <row r="190" s="2" customFormat="1" ht="21.75" customHeight="1">
      <c r="A190" s="41"/>
      <c r="B190" s="42"/>
      <c r="C190" s="263" t="s">
        <v>297</v>
      </c>
      <c r="D190" s="263" t="s">
        <v>194</v>
      </c>
      <c r="E190" s="264" t="s">
        <v>302</v>
      </c>
      <c r="F190" s="265" t="s">
        <v>303</v>
      </c>
      <c r="G190" s="266" t="s">
        <v>304</v>
      </c>
      <c r="H190" s="267"/>
      <c r="I190" s="268"/>
      <c r="J190" s="269">
        <f>ROUND(I190*H190,2)</f>
        <v>0</v>
      </c>
      <c r="K190" s="270"/>
      <c r="L190" s="44"/>
      <c r="M190" s="271" t="s">
        <v>1</v>
      </c>
      <c r="N190" s="272" t="s">
        <v>44</v>
      </c>
      <c r="O190" s="100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5" t="s">
        <v>271</v>
      </c>
      <c r="AT190" s="275" t="s">
        <v>194</v>
      </c>
      <c r="AU190" s="275" t="s">
        <v>91</v>
      </c>
      <c r="AY190" s="18" t="s">
        <v>191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8" t="s">
        <v>91</v>
      </c>
      <c r="BK190" s="160">
        <f>ROUND(I190*H190,2)</f>
        <v>0</v>
      </c>
      <c r="BL190" s="18" t="s">
        <v>271</v>
      </c>
      <c r="BM190" s="275" t="s">
        <v>1780</v>
      </c>
    </row>
    <row r="191" s="12" customFormat="1" ht="22.8" customHeight="1">
      <c r="A191" s="12"/>
      <c r="B191" s="248"/>
      <c r="C191" s="249"/>
      <c r="D191" s="250" t="s">
        <v>77</v>
      </c>
      <c r="E191" s="261" t="s">
        <v>306</v>
      </c>
      <c r="F191" s="261" t="s">
        <v>307</v>
      </c>
      <c r="G191" s="249"/>
      <c r="H191" s="249"/>
      <c r="I191" s="252"/>
      <c r="J191" s="262">
        <f>BK191</f>
        <v>0</v>
      </c>
      <c r="K191" s="249"/>
      <c r="L191" s="253"/>
      <c r="M191" s="254"/>
      <c r="N191" s="255"/>
      <c r="O191" s="255"/>
      <c r="P191" s="256">
        <f>SUM(P192:P195)</f>
        <v>0</v>
      </c>
      <c r="Q191" s="255"/>
      <c r="R191" s="256">
        <f>SUM(R192:R195)</f>
        <v>0.0037339999999999999</v>
      </c>
      <c r="S191" s="255"/>
      <c r="T191" s="257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8" t="s">
        <v>91</v>
      </c>
      <c r="AT191" s="259" t="s">
        <v>77</v>
      </c>
      <c r="AU191" s="259" t="s">
        <v>85</v>
      </c>
      <c r="AY191" s="258" t="s">
        <v>191</v>
      </c>
      <c r="BK191" s="260">
        <f>SUM(BK192:BK195)</f>
        <v>0</v>
      </c>
    </row>
    <row r="192" s="2" customFormat="1" ht="37.8" customHeight="1">
      <c r="A192" s="41"/>
      <c r="B192" s="42"/>
      <c r="C192" s="263" t="s">
        <v>301</v>
      </c>
      <c r="D192" s="263" t="s">
        <v>194</v>
      </c>
      <c r="E192" s="264" t="s">
        <v>308</v>
      </c>
      <c r="F192" s="265" t="s">
        <v>309</v>
      </c>
      <c r="G192" s="266" t="s">
        <v>231</v>
      </c>
      <c r="H192" s="267">
        <v>2</v>
      </c>
      <c r="I192" s="268"/>
      <c r="J192" s="269">
        <f>ROUND(I192*H192,2)</f>
        <v>0</v>
      </c>
      <c r="K192" s="270"/>
      <c r="L192" s="44"/>
      <c r="M192" s="271" t="s">
        <v>1</v>
      </c>
      <c r="N192" s="272" t="s">
        <v>44</v>
      </c>
      <c r="O192" s="100"/>
      <c r="P192" s="273">
        <f>O192*H192</f>
        <v>0</v>
      </c>
      <c r="Q192" s="273">
        <v>0.001867</v>
      </c>
      <c r="R192" s="273">
        <f>Q192*H192</f>
        <v>0.0037339999999999999</v>
      </c>
      <c r="S192" s="273">
        <v>0</v>
      </c>
      <c r="T192" s="274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5" t="s">
        <v>271</v>
      </c>
      <c r="AT192" s="275" t="s">
        <v>194</v>
      </c>
      <c r="AU192" s="275" t="s">
        <v>91</v>
      </c>
      <c r="AY192" s="18" t="s">
        <v>191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8" t="s">
        <v>91</v>
      </c>
      <c r="BK192" s="160">
        <f>ROUND(I192*H192,2)</f>
        <v>0</v>
      </c>
      <c r="BL192" s="18" t="s">
        <v>271</v>
      </c>
      <c r="BM192" s="275" t="s">
        <v>1781</v>
      </c>
    </row>
    <row r="193" s="2" customFormat="1" ht="24.15" customHeight="1">
      <c r="A193" s="41"/>
      <c r="B193" s="42"/>
      <c r="C193" s="263" t="s">
        <v>7</v>
      </c>
      <c r="D193" s="263" t="s">
        <v>194</v>
      </c>
      <c r="E193" s="264" t="s">
        <v>312</v>
      </c>
      <c r="F193" s="265" t="s">
        <v>313</v>
      </c>
      <c r="G193" s="266" t="s">
        <v>197</v>
      </c>
      <c r="H193" s="267">
        <v>2</v>
      </c>
      <c r="I193" s="268"/>
      <c r="J193" s="269">
        <f>ROUND(I193*H193,2)</f>
        <v>0</v>
      </c>
      <c r="K193" s="270"/>
      <c r="L193" s="44"/>
      <c r="M193" s="271" t="s">
        <v>1</v>
      </c>
      <c r="N193" s="272" t="s">
        <v>44</v>
      </c>
      <c r="O193" s="100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5" t="s">
        <v>271</v>
      </c>
      <c r="AT193" s="275" t="s">
        <v>194</v>
      </c>
      <c r="AU193" s="275" t="s">
        <v>91</v>
      </c>
      <c r="AY193" s="18" t="s">
        <v>191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91</v>
      </c>
      <c r="BK193" s="160">
        <f>ROUND(I193*H193,2)</f>
        <v>0</v>
      </c>
      <c r="BL193" s="18" t="s">
        <v>271</v>
      </c>
      <c r="BM193" s="275" t="s">
        <v>1782</v>
      </c>
    </row>
    <row r="194" s="2" customFormat="1" ht="24.15" customHeight="1">
      <c r="A194" s="41"/>
      <c r="B194" s="42"/>
      <c r="C194" s="263" t="s">
        <v>311</v>
      </c>
      <c r="D194" s="263" t="s">
        <v>194</v>
      </c>
      <c r="E194" s="264" t="s">
        <v>316</v>
      </c>
      <c r="F194" s="265" t="s">
        <v>317</v>
      </c>
      <c r="G194" s="266" t="s">
        <v>197</v>
      </c>
      <c r="H194" s="267">
        <v>2</v>
      </c>
      <c r="I194" s="268"/>
      <c r="J194" s="269">
        <f>ROUND(I194*H194,2)</f>
        <v>0</v>
      </c>
      <c r="K194" s="270"/>
      <c r="L194" s="44"/>
      <c r="M194" s="271" t="s">
        <v>1</v>
      </c>
      <c r="N194" s="272" t="s">
        <v>44</v>
      </c>
      <c r="O194" s="100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5" t="s">
        <v>271</v>
      </c>
      <c r="AT194" s="275" t="s">
        <v>194</v>
      </c>
      <c r="AU194" s="275" t="s">
        <v>91</v>
      </c>
      <c r="AY194" s="18" t="s">
        <v>191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8" t="s">
        <v>91</v>
      </c>
      <c r="BK194" s="160">
        <f>ROUND(I194*H194,2)</f>
        <v>0</v>
      </c>
      <c r="BL194" s="18" t="s">
        <v>271</v>
      </c>
      <c r="BM194" s="275" t="s">
        <v>1783</v>
      </c>
    </row>
    <row r="195" s="2" customFormat="1" ht="24.15" customHeight="1">
      <c r="A195" s="41"/>
      <c r="B195" s="42"/>
      <c r="C195" s="263" t="s">
        <v>315</v>
      </c>
      <c r="D195" s="263" t="s">
        <v>194</v>
      </c>
      <c r="E195" s="264" t="s">
        <v>320</v>
      </c>
      <c r="F195" s="265" t="s">
        <v>321</v>
      </c>
      <c r="G195" s="266" t="s">
        <v>304</v>
      </c>
      <c r="H195" s="267"/>
      <c r="I195" s="268"/>
      <c r="J195" s="269">
        <f>ROUND(I195*H195,2)</f>
        <v>0</v>
      </c>
      <c r="K195" s="270"/>
      <c r="L195" s="44"/>
      <c r="M195" s="271" t="s">
        <v>1</v>
      </c>
      <c r="N195" s="272" t="s">
        <v>44</v>
      </c>
      <c r="O195" s="100"/>
      <c r="P195" s="273">
        <f>O195*H195</f>
        <v>0</v>
      </c>
      <c r="Q195" s="273">
        <v>0</v>
      </c>
      <c r="R195" s="273">
        <f>Q195*H195</f>
        <v>0</v>
      </c>
      <c r="S195" s="273">
        <v>0</v>
      </c>
      <c r="T195" s="27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5" t="s">
        <v>271</v>
      </c>
      <c r="AT195" s="275" t="s">
        <v>194</v>
      </c>
      <c r="AU195" s="275" t="s">
        <v>91</v>
      </c>
      <c r="AY195" s="18" t="s">
        <v>191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8" t="s">
        <v>91</v>
      </c>
      <c r="BK195" s="160">
        <f>ROUND(I195*H195,2)</f>
        <v>0</v>
      </c>
      <c r="BL195" s="18" t="s">
        <v>271</v>
      </c>
      <c r="BM195" s="275" t="s">
        <v>1784</v>
      </c>
    </row>
    <row r="196" s="12" customFormat="1" ht="22.8" customHeight="1">
      <c r="A196" s="12"/>
      <c r="B196" s="248"/>
      <c r="C196" s="249"/>
      <c r="D196" s="250" t="s">
        <v>77</v>
      </c>
      <c r="E196" s="261" t="s">
        <v>323</v>
      </c>
      <c r="F196" s="261" t="s">
        <v>324</v>
      </c>
      <c r="G196" s="249"/>
      <c r="H196" s="249"/>
      <c r="I196" s="252"/>
      <c r="J196" s="262">
        <f>BK196</f>
        <v>0</v>
      </c>
      <c r="K196" s="249"/>
      <c r="L196" s="253"/>
      <c r="M196" s="254"/>
      <c r="N196" s="255"/>
      <c r="O196" s="255"/>
      <c r="P196" s="256">
        <f>SUM(P197:P200)</f>
        <v>0</v>
      </c>
      <c r="Q196" s="255"/>
      <c r="R196" s="256">
        <f>SUM(R197:R200)</f>
        <v>0.22531800000000002</v>
      </c>
      <c r="S196" s="255"/>
      <c r="T196" s="257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58" t="s">
        <v>91</v>
      </c>
      <c r="AT196" s="259" t="s">
        <v>77</v>
      </c>
      <c r="AU196" s="259" t="s">
        <v>85</v>
      </c>
      <c r="AY196" s="258" t="s">
        <v>191</v>
      </c>
      <c r="BK196" s="260">
        <f>SUM(BK197:BK200)</f>
        <v>0</v>
      </c>
    </row>
    <row r="197" s="2" customFormat="1" ht="37.8" customHeight="1">
      <c r="A197" s="41"/>
      <c r="B197" s="42"/>
      <c r="C197" s="263" t="s">
        <v>319</v>
      </c>
      <c r="D197" s="263" t="s">
        <v>194</v>
      </c>
      <c r="E197" s="264" t="s">
        <v>346</v>
      </c>
      <c r="F197" s="265" t="s">
        <v>347</v>
      </c>
      <c r="G197" s="266" t="s">
        <v>197</v>
      </c>
      <c r="H197" s="267">
        <v>19.975000000000001</v>
      </c>
      <c r="I197" s="268"/>
      <c r="J197" s="269">
        <f>ROUND(I197*H197,2)</f>
        <v>0</v>
      </c>
      <c r="K197" s="270"/>
      <c r="L197" s="44"/>
      <c r="M197" s="271" t="s">
        <v>1</v>
      </c>
      <c r="N197" s="272" t="s">
        <v>44</v>
      </c>
      <c r="O197" s="100"/>
      <c r="P197" s="273">
        <f>O197*H197</f>
        <v>0</v>
      </c>
      <c r="Q197" s="273">
        <v>0.01128</v>
      </c>
      <c r="R197" s="273">
        <f>Q197*H197</f>
        <v>0.22531800000000002</v>
      </c>
      <c r="S197" s="273">
        <v>0</v>
      </c>
      <c r="T197" s="274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5" t="s">
        <v>271</v>
      </c>
      <c r="AT197" s="275" t="s">
        <v>194</v>
      </c>
      <c r="AU197" s="275" t="s">
        <v>91</v>
      </c>
      <c r="AY197" s="18" t="s">
        <v>191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8" t="s">
        <v>91</v>
      </c>
      <c r="BK197" s="160">
        <f>ROUND(I197*H197,2)</f>
        <v>0</v>
      </c>
      <c r="BL197" s="18" t="s">
        <v>271</v>
      </c>
      <c r="BM197" s="275" t="s">
        <v>1785</v>
      </c>
    </row>
    <row r="198" s="13" customFormat="1">
      <c r="A198" s="13"/>
      <c r="B198" s="276"/>
      <c r="C198" s="277"/>
      <c r="D198" s="278" t="s">
        <v>200</v>
      </c>
      <c r="E198" s="279" t="s">
        <v>1</v>
      </c>
      <c r="F198" s="280" t="s">
        <v>117</v>
      </c>
      <c r="G198" s="277"/>
      <c r="H198" s="281">
        <v>19.975000000000001</v>
      </c>
      <c r="I198" s="282"/>
      <c r="J198" s="277"/>
      <c r="K198" s="277"/>
      <c r="L198" s="283"/>
      <c r="M198" s="284"/>
      <c r="N198" s="285"/>
      <c r="O198" s="285"/>
      <c r="P198" s="285"/>
      <c r="Q198" s="285"/>
      <c r="R198" s="285"/>
      <c r="S198" s="285"/>
      <c r="T198" s="28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7" t="s">
        <v>200</v>
      </c>
      <c r="AU198" s="287" t="s">
        <v>91</v>
      </c>
      <c r="AV198" s="13" t="s">
        <v>91</v>
      </c>
      <c r="AW198" s="13" t="s">
        <v>33</v>
      </c>
      <c r="AX198" s="13" t="s">
        <v>78</v>
      </c>
      <c r="AY198" s="287" t="s">
        <v>191</v>
      </c>
    </row>
    <row r="199" s="14" customFormat="1">
      <c r="A199" s="14"/>
      <c r="B199" s="288"/>
      <c r="C199" s="289"/>
      <c r="D199" s="278" t="s">
        <v>200</v>
      </c>
      <c r="E199" s="290" t="s">
        <v>349</v>
      </c>
      <c r="F199" s="291" t="s">
        <v>204</v>
      </c>
      <c r="G199" s="289"/>
      <c r="H199" s="292">
        <v>19.975000000000001</v>
      </c>
      <c r="I199" s="293"/>
      <c r="J199" s="289"/>
      <c r="K199" s="289"/>
      <c r="L199" s="294"/>
      <c r="M199" s="295"/>
      <c r="N199" s="296"/>
      <c r="O199" s="296"/>
      <c r="P199" s="296"/>
      <c r="Q199" s="296"/>
      <c r="R199" s="296"/>
      <c r="S199" s="296"/>
      <c r="T199" s="29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98" t="s">
        <v>200</v>
      </c>
      <c r="AU199" s="298" t="s">
        <v>91</v>
      </c>
      <c r="AV199" s="14" t="s">
        <v>121</v>
      </c>
      <c r="AW199" s="14" t="s">
        <v>33</v>
      </c>
      <c r="AX199" s="14" t="s">
        <v>85</v>
      </c>
      <c r="AY199" s="298" t="s">
        <v>191</v>
      </c>
    </row>
    <row r="200" s="2" customFormat="1" ht="21.75" customHeight="1">
      <c r="A200" s="41"/>
      <c r="B200" s="42"/>
      <c r="C200" s="263" t="s">
        <v>325</v>
      </c>
      <c r="D200" s="263" t="s">
        <v>194</v>
      </c>
      <c r="E200" s="264" t="s">
        <v>350</v>
      </c>
      <c r="F200" s="265" t="s">
        <v>351</v>
      </c>
      <c r="G200" s="266" t="s">
        <v>304</v>
      </c>
      <c r="H200" s="267"/>
      <c r="I200" s="268"/>
      <c r="J200" s="269">
        <f>ROUND(I200*H200,2)</f>
        <v>0</v>
      </c>
      <c r="K200" s="270"/>
      <c r="L200" s="44"/>
      <c r="M200" s="271" t="s">
        <v>1</v>
      </c>
      <c r="N200" s="272" t="s">
        <v>44</v>
      </c>
      <c r="O200" s="100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5" t="s">
        <v>271</v>
      </c>
      <c r="AT200" s="275" t="s">
        <v>194</v>
      </c>
      <c r="AU200" s="275" t="s">
        <v>91</v>
      </c>
      <c r="AY200" s="18" t="s">
        <v>191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8" t="s">
        <v>91</v>
      </c>
      <c r="BK200" s="160">
        <f>ROUND(I200*H200,2)</f>
        <v>0</v>
      </c>
      <c r="BL200" s="18" t="s">
        <v>271</v>
      </c>
      <c r="BM200" s="275" t="s">
        <v>1786</v>
      </c>
    </row>
    <row r="201" s="12" customFormat="1" ht="22.8" customHeight="1">
      <c r="A201" s="12"/>
      <c r="B201" s="248"/>
      <c r="C201" s="249"/>
      <c r="D201" s="250" t="s">
        <v>77</v>
      </c>
      <c r="E201" s="261" t="s">
        <v>388</v>
      </c>
      <c r="F201" s="261" t="s">
        <v>389</v>
      </c>
      <c r="G201" s="249"/>
      <c r="H201" s="249"/>
      <c r="I201" s="252"/>
      <c r="J201" s="262">
        <f>BK201</f>
        <v>0</v>
      </c>
      <c r="K201" s="249"/>
      <c r="L201" s="253"/>
      <c r="M201" s="254"/>
      <c r="N201" s="255"/>
      <c r="O201" s="255"/>
      <c r="P201" s="256">
        <f>SUM(P202:P225)</f>
        <v>0</v>
      </c>
      <c r="Q201" s="255"/>
      <c r="R201" s="256">
        <f>SUM(R202:R225)</f>
        <v>0.25686737499999995</v>
      </c>
      <c r="S201" s="255"/>
      <c r="T201" s="257">
        <f>SUM(T202:T225)</f>
        <v>0.037975000000000009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58" t="s">
        <v>91</v>
      </c>
      <c r="AT201" s="259" t="s">
        <v>77</v>
      </c>
      <c r="AU201" s="259" t="s">
        <v>85</v>
      </c>
      <c r="AY201" s="258" t="s">
        <v>191</v>
      </c>
      <c r="BK201" s="260">
        <f>SUM(BK202:BK225)</f>
        <v>0</v>
      </c>
    </row>
    <row r="202" s="2" customFormat="1" ht="16.5" customHeight="1">
      <c r="A202" s="41"/>
      <c r="B202" s="42"/>
      <c r="C202" s="263" t="s">
        <v>330</v>
      </c>
      <c r="D202" s="263" t="s">
        <v>194</v>
      </c>
      <c r="E202" s="264" t="s">
        <v>391</v>
      </c>
      <c r="F202" s="265" t="s">
        <v>392</v>
      </c>
      <c r="G202" s="266" t="s">
        <v>393</v>
      </c>
      <c r="H202" s="267">
        <v>18</v>
      </c>
      <c r="I202" s="268"/>
      <c r="J202" s="269">
        <f>ROUND(I202*H202,2)</f>
        <v>0</v>
      </c>
      <c r="K202" s="270"/>
      <c r="L202" s="44"/>
      <c r="M202" s="271" t="s">
        <v>1</v>
      </c>
      <c r="N202" s="272" t="s">
        <v>44</v>
      </c>
      <c r="O202" s="100"/>
      <c r="P202" s="273">
        <f>O202*H202</f>
        <v>0</v>
      </c>
      <c r="Q202" s="273">
        <v>0</v>
      </c>
      <c r="R202" s="273">
        <f>Q202*H202</f>
        <v>0</v>
      </c>
      <c r="S202" s="273">
        <v>0.001</v>
      </c>
      <c r="T202" s="274">
        <f>S202*H202</f>
        <v>0.018000000000000002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5" t="s">
        <v>271</v>
      </c>
      <c r="AT202" s="275" t="s">
        <v>194</v>
      </c>
      <c r="AU202" s="275" t="s">
        <v>91</v>
      </c>
      <c r="AY202" s="18" t="s">
        <v>191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8" t="s">
        <v>91</v>
      </c>
      <c r="BK202" s="160">
        <f>ROUND(I202*H202,2)</f>
        <v>0</v>
      </c>
      <c r="BL202" s="18" t="s">
        <v>271</v>
      </c>
      <c r="BM202" s="275" t="s">
        <v>1787</v>
      </c>
    </row>
    <row r="203" s="13" customFormat="1">
      <c r="A203" s="13"/>
      <c r="B203" s="276"/>
      <c r="C203" s="277"/>
      <c r="D203" s="278" t="s">
        <v>200</v>
      </c>
      <c r="E203" s="279" t="s">
        <v>1</v>
      </c>
      <c r="F203" s="280" t="s">
        <v>1788</v>
      </c>
      <c r="G203" s="277"/>
      <c r="H203" s="281">
        <v>18</v>
      </c>
      <c r="I203" s="282"/>
      <c r="J203" s="277"/>
      <c r="K203" s="277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200</v>
      </c>
      <c r="AU203" s="287" t="s">
        <v>91</v>
      </c>
      <c r="AV203" s="13" t="s">
        <v>91</v>
      </c>
      <c r="AW203" s="13" t="s">
        <v>33</v>
      </c>
      <c r="AX203" s="13" t="s">
        <v>78</v>
      </c>
      <c r="AY203" s="287" t="s">
        <v>191</v>
      </c>
    </row>
    <row r="204" s="14" customFormat="1">
      <c r="A204" s="14"/>
      <c r="B204" s="288"/>
      <c r="C204" s="289"/>
      <c r="D204" s="278" t="s">
        <v>200</v>
      </c>
      <c r="E204" s="290" t="s">
        <v>126</v>
      </c>
      <c r="F204" s="291" t="s">
        <v>204</v>
      </c>
      <c r="G204" s="289"/>
      <c r="H204" s="292">
        <v>18</v>
      </c>
      <c r="I204" s="293"/>
      <c r="J204" s="289"/>
      <c r="K204" s="289"/>
      <c r="L204" s="294"/>
      <c r="M204" s="295"/>
      <c r="N204" s="296"/>
      <c r="O204" s="296"/>
      <c r="P204" s="296"/>
      <c r="Q204" s="296"/>
      <c r="R204" s="296"/>
      <c r="S204" s="296"/>
      <c r="T204" s="29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8" t="s">
        <v>200</v>
      </c>
      <c r="AU204" s="298" t="s">
        <v>91</v>
      </c>
      <c r="AV204" s="14" t="s">
        <v>121</v>
      </c>
      <c r="AW204" s="14" t="s">
        <v>33</v>
      </c>
      <c r="AX204" s="14" t="s">
        <v>85</v>
      </c>
      <c r="AY204" s="298" t="s">
        <v>191</v>
      </c>
    </row>
    <row r="205" s="2" customFormat="1" ht="16.5" customHeight="1">
      <c r="A205" s="41"/>
      <c r="B205" s="42"/>
      <c r="C205" s="263" t="s">
        <v>336</v>
      </c>
      <c r="D205" s="263" t="s">
        <v>194</v>
      </c>
      <c r="E205" s="264" t="s">
        <v>397</v>
      </c>
      <c r="F205" s="265" t="s">
        <v>398</v>
      </c>
      <c r="G205" s="266" t="s">
        <v>393</v>
      </c>
      <c r="H205" s="267">
        <v>18</v>
      </c>
      <c r="I205" s="268"/>
      <c r="J205" s="269">
        <f>ROUND(I205*H205,2)</f>
        <v>0</v>
      </c>
      <c r="K205" s="270"/>
      <c r="L205" s="44"/>
      <c r="M205" s="271" t="s">
        <v>1</v>
      </c>
      <c r="N205" s="272" t="s">
        <v>44</v>
      </c>
      <c r="O205" s="100"/>
      <c r="P205" s="273">
        <f>O205*H205</f>
        <v>0</v>
      </c>
      <c r="Q205" s="273">
        <v>4.5000000000000003E-05</v>
      </c>
      <c r="R205" s="273">
        <f>Q205*H205</f>
        <v>0.00081000000000000006</v>
      </c>
      <c r="S205" s="273">
        <v>0</v>
      </c>
      <c r="T205" s="274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5" t="s">
        <v>271</v>
      </c>
      <c r="AT205" s="275" t="s">
        <v>194</v>
      </c>
      <c r="AU205" s="275" t="s">
        <v>91</v>
      </c>
      <c r="AY205" s="18" t="s">
        <v>191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8" t="s">
        <v>91</v>
      </c>
      <c r="BK205" s="160">
        <f>ROUND(I205*H205,2)</f>
        <v>0</v>
      </c>
      <c r="BL205" s="18" t="s">
        <v>271</v>
      </c>
      <c r="BM205" s="275" t="s">
        <v>1789</v>
      </c>
    </row>
    <row r="206" s="13" customFormat="1">
      <c r="A206" s="13"/>
      <c r="B206" s="276"/>
      <c r="C206" s="277"/>
      <c r="D206" s="278" t="s">
        <v>200</v>
      </c>
      <c r="E206" s="279" t="s">
        <v>1</v>
      </c>
      <c r="F206" s="280" t="s">
        <v>126</v>
      </c>
      <c r="G206" s="277"/>
      <c r="H206" s="281">
        <v>18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200</v>
      </c>
      <c r="AU206" s="287" t="s">
        <v>91</v>
      </c>
      <c r="AV206" s="13" t="s">
        <v>91</v>
      </c>
      <c r="AW206" s="13" t="s">
        <v>33</v>
      </c>
      <c r="AX206" s="13" t="s">
        <v>85</v>
      </c>
      <c r="AY206" s="287" t="s">
        <v>191</v>
      </c>
    </row>
    <row r="207" s="2" customFormat="1" ht="16.5" customHeight="1">
      <c r="A207" s="41"/>
      <c r="B207" s="42"/>
      <c r="C207" s="310" t="s">
        <v>340</v>
      </c>
      <c r="D207" s="310" t="s">
        <v>292</v>
      </c>
      <c r="E207" s="311" t="s">
        <v>401</v>
      </c>
      <c r="F207" s="312" t="s">
        <v>402</v>
      </c>
      <c r="G207" s="313" t="s">
        <v>197</v>
      </c>
      <c r="H207" s="314">
        <v>1.8899999999999999</v>
      </c>
      <c r="I207" s="315"/>
      <c r="J207" s="316">
        <f>ROUND(I207*H207,2)</f>
        <v>0</v>
      </c>
      <c r="K207" s="317"/>
      <c r="L207" s="318"/>
      <c r="M207" s="319" t="s">
        <v>1</v>
      </c>
      <c r="N207" s="320" t="s">
        <v>44</v>
      </c>
      <c r="O207" s="100"/>
      <c r="P207" s="273">
        <f>O207*H207</f>
        <v>0</v>
      </c>
      <c r="Q207" s="273">
        <v>0.0030000000000000001</v>
      </c>
      <c r="R207" s="273">
        <f>Q207*H207</f>
        <v>0.0056699999999999997</v>
      </c>
      <c r="S207" s="273">
        <v>0</v>
      </c>
      <c r="T207" s="274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5" t="s">
        <v>295</v>
      </c>
      <c r="AT207" s="275" t="s">
        <v>292</v>
      </c>
      <c r="AU207" s="275" t="s">
        <v>91</v>
      </c>
      <c r="AY207" s="18" t="s">
        <v>191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8" t="s">
        <v>91</v>
      </c>
      <c r="BK207" s="160">
        <f>ROUND(I207*H207,2)</f>
        <v>0</v>
      </c>
      <c r="BL207" s="18" t="s">
        <v>271</v>
      </c>
      <c r="BM207" s="275" t="s">
        <v>1790</v>
      </c>
    </row>
    <row r="208" s="13" customFormat="1">
      <c r="A208" s="13"/>
      <c r="B208" s="276"/>
      <c r="C208" s="277"/>
      <c r="D208" s="278" t="s">
        <v>200</v>
      </c>
      <c r="E208" s="277"/>
      <c r="F208" s="280" t="s">
        <v>1791</v>
      </c>
      <c r="G208" s="277"/>
      <c r="H208" s="281">
        <v>1.8899999999999999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200</v>
      </c>
      <c r="AU208" s="287" t="s">
        <v>91</v>
      </c>
      <c r="AV208" s="13" t="s">
        <v>91</v>
      </c>
      <c r="AW208" s="13" t="s">
        <v>4</v>
      </c>
      <c r="AX208" s="13" t="s">
        <v>85</v>
      </c>
      <c r="AY208" s="287" t="s">
        <v>191</v>
      </c>
    </row>
    <row r="209" s="2" customFormat="1" ht="24.15" customHeight="1">
      <c r="A209" s="41"/>
      <c r="B209" s="42"/>
      <c r="C209" s="263" t="s">
        <v>345</v>
      </c>
      <c r="D209" s="263" t="s">
        <v>194</v>
      </c>
      <c r="E209" s="264" t="s">
        <v>406</v>
      </c>
      <c r="F209" s="265" t="s">
        <v>407</v>
      </c>
      <c r="G209" s="266" t="s">
        <v>197</v>
      </c>
      <c r="H209" s="267">
        <v>19.975000000000001</v>
      </c>
      <c r="I209" s="268"/>
      <c r="J209" s="269">
        <f>ROUND(I209*H209,2)</f>
        <v>0</v>
      </c>
      <c r="K209" s="270"/>
      <c r="L209" s="44"/>
      <c r="M209" s="271" t="s">
        <v>1</v>
      </c>
      <c r="N209" s="272" t="s">
        <v>44</v>
      </c>
      <c r="O209" s="100"/>
      <c r="P209" s="273">
        <f>O209*H209</f>
        <v>0</v>
      </c>
      <c r="Q209" s="273">
        <v>0</v>
      </c>
      <c r="R209" s="273">
        <f>Q209*H209</f>
        <v>0</v>
      </c>
      <c r="S209" s="273">
        <v>0.001</v>
      </c>
      <c r="T209" s="274">
        <f>S209*H209</f>
        <v>0.019975000000000003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5" t="s">
        <v>271</v>
      </c>
      <c r="AT209" s="275" t="s">
        <v>194</v>
      </c>
      <c r="AU209" s="275" t="s">
        <v>91</v>
      </c>
      <c r="AY209" s="18" t="s">
        <v>191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8" t="s">
        <v>91</v>
      </c>
      <c r="BK209" s="160">
        <f>ROUND(I209*H209,2)</f>
        <v>0</v>
      </c>
      <c r="BL209" s="18" t="s">
        <v>271</v>
      </c>
      <c r="BM209" s="275" t="s">
        <v>1792</v>
      </c>
    </row>
    <row r="210" s="13" customFormat="1">
      <c r="A210" s="13"/>
      <c r="B210" s="276"/>
      <c r="C210" s="277"/>
      <c r="D210" s="278" t="s">
        <v>200</v>
      </c>
      <c r="E210" s="279" t="s">
        <v>1</v>
      </c>
      <c r="F210" s="280" t="s">
        <v>117</v>
      </c>
      <c r="G210" s="277"/>
      <c r="H210" s="281">
        <v>19.975000000000001</v>
      </c>
      <c r="I210" s="282"/>
      <c r="J210" s="277"/>
      <c r="K210" s="277"/>
      <c r="L210" s="283"/>
      <c r="M210" s="284"/>
      <c r="N210" s="285"/>
      <c r="O210" s="285"/>
      <c r="P210" s="285"/>
      <c r="Q210" s="285"/>
      <c r="R210" s="285"/>
      <c r="S210" s="285"/>
      <c r="T210" s="28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7" t="s">
        <v>200</v>
      </c>
      <c r="AU210" s="287" t="s">
        <v>91</v>
      </c>
      <c r="AV210" s="13" t="s">
        <v>91</v>
      </c>
      <c r="AW210" s="13" t="s">
        <v>33</v>
      </c>
      <c r="AX210" s="13" t="s">
        <v>85</v>
      </c>
      <c r="AY210" s="287" t="s">
        <v>191</v>
      </c>
    </row>
    <row r="211" s="2" customFormat="1" ht="24.15" customHeight="1">
      <c r="A211" s="41"/>
      <c r="B211" s="42"/>
      <c r="C211" s="263" t="s">
        <v>295</v>
      </c>
      <c r="D211" s="263" t="s">
        <v>194</v>
      </c>
      <c r="E211" s="264" t="s">
        <v>410</v>
      </c>
      <c r="F211" s="265" t="s">
        <v>411</v>
      </c>
      <c r="G211" s="266" t="s">
        <v>197</v>
      </c>
      <c r="H211" s="267">
        <v>19.975000000000001</v>
      </c>
      <c r="I211" s="268"/>
      <c r="J211" s="269">
        <f>ROUND(I211*H211,2)</f>
        <v>0</v>
      </c>
      <c r="K211" s="270"/>
      <c r="L211" s="44"/>
      <c r="M211" s="271" t="s">
        <v>1</v>
      </c>
      <c r="N211" s="272" t="s">
        <v>44</v>
      </c>
      <c r="O211" s="100"/>
      <c r="P211" s="273">
        <f>O211*H211</f>
        <v>0</v>
      </c>
      <c r="Q211" s="273">
        <v>0.00029999999999999997</v>
      </c>
      <c r="R211" s="273">
        <f>Q211*H211</f>
        <v>0.0059924999999999996</v>
      </c>
      <c r="S211" s="273">
        <v>0</v>
      </c>
      <c r="T211" s="274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5" t="s">
        <v>271</v>
      </c>
      <c r="AT211" s="275" t="s">
        <v>194</v>
      </c>
      <c r="AU211" s="275" t="s">
        <v>91</v>
      </c>
      <c r="AY211" s="18" t="s">
        <v>191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8" t="s">
        <v>91</v>
      </c>
      <c r="BK211" s="160">
        <f>ROUND(I211*H211,2)</f>
        <v>0</v>
      </c>
      <c r="BL211" s="18" t="s">
        <v>271</v>
      </c>
      <c r="BM211" s="275" t="s">
        <v>1793</v>
      </c>
    </row>
    <row r="212" s="13" customFormat="1">
      <c r="A212" s="13"/>
      <c r="B212" s="276"/>
      <c r="C212" s="277"/>
      <c r="D212" s="278" t="s">
        <v>200</v>
      </c>
      <c r="E212" s="279" t="s">
        <v>1</v>
      </c>
      <c r="F212" s="280" t="s">
        <v>117</v>
      </c>
      <c r="G212" s="277"/>
      <c r="H212" s="281">
        <v>19.975000000000001</v>
      </c>
      <c r="I212" s="282"/>
      <c r="J212" s="277"/>
      <c r="K212" s="277"/>
      <c r="L212" s="283"/>
      <c r="M212" s="284"/>
      <c r="N212" s="285"/>
      <c r="O212" s="285"/>
      <c r="P212" s="285"/>
      <c r="Q212" s="285"/>
      <c r="R212" s="285"/>
      <c r="S212" s="285"/>
      <c r="T212" s="28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7" t="s">
        <v>200</v>
      </c>
      <c r="AU212" s="287" t="s">
        <v>91</v>
      </c>
      <c r="AV212" s="13" t="s">
        <v>91</v>
      </c>
      <c r="AW212" s="13" t="s">
        <v>33</v>
      </c>
      <c r="AX212" s="13" t="s">
        <v>85</v>
      </c>
      <c r="AY212" s="287" t="s">
        <v>191</v>
      </c>
    </row>
    <row r="213" s="2" customFormat="1" ht="16.5" customHeight="1">
      <c r="A213" s="41"/>
      <c r="B213" s="42"/>
      <c r="C213" s="310" t="s">
        <v>355</v>
      </c>
      <c r="D213" s="310" t="s">
        <v>292</v>
      </c>
      <c r="E213" s="311" t="s">
        <v>401</v>
      </c>
      <c r="F213" s="312" t="s">
        <v>402</v>
      </c>
      <c r="G213" s="313" t="s">
        <v>197</v>
      </c>
      <c r="H213" s="314">
        <v>20.974</v>
      </c>
      <c r="I213" s="315"/>
      <c r="J213" s="316">
        <f>ROUND(I213*H213,2)</f>
        <v>0</v>
      </c>
      <c r="K213" s="317"/>
      <c r="L213" s="318"/>
      <c r="M213" s="319" t="s">
        <v>1</v>
      </c>
      <c r="N213" s="320" t="s">
        <v>44</v>
      </c>
      <c r="O213" s="100"/>
      <c r="P213" s="273">
        <f>O213*H213</f>
        <v>0</v>
      </c>
      <c r="Q213" s="273">
        <v>0.0030000000000000001</v>
      </c>
      <c r="R213" s="273">
        <f>Q213*H213</f>
        <v>0.062922000000000006</v>
      </c>
      <c r="S213" s="273">
        <v>0</v>
      </c>
      <c r="T213" s="274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5" t="s">
        <v>295</v>
      </c>
      <c r="AT213" s="275" t="s">
        <v>292</v>
      </c>
      <c r="AU213" s="275" t="s">
        <v>91</v>
      </c>
      <c r="AY213" s="18" t="s">
        <v>191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8" t="s">
        <v>91</v>
      </c>
      <c r="BK213" s="160">
        <f>ROUND(I213*H213,2)</f>
        <v>0</v>
      </c>
      <c r="BL213" s="18" t="s">
        <v>271</v>
      </c>
      <c r="BM213" s="275" t="s">
        <v>1794</v>
      </c>
    </row>
    <row r="214" s="13" customFormat="1">
      <c r="A214" s="13"/>
      <c r="B214" s="276"/>
      <c r="C214" s="277"/>
      <c r="D214" s="278" t="s">
        <v>200</v>
      </c>
      <c r="E214" s="277"/>
      <c r="F214" s="280" t="s">
        <v>1795</v>
      </c>
      <c r="G214" s="277"/>
      <c r="H214" s="281">
        <v>20.974</v>
      </c>
      <c r="I214" s="282"/>
      <c r="J214" s="277"/>
      <c r="K214" s="277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200</v>
      </c>
      <c r="AU214" s="287" t="s">
        <v>91</v>
      </c>
      <c r="AV214" s="13" t="s">
        <v>91</v>
      </c>
      <c r="AW214" s="13" t="s">
        <v>4</v>
      </c>
      <c r="AX214" s="13" t="s">
        <v>85</v>
      </c>
      <c r="AY214" s="287" t="s">
        <v>191</v>
      </c>
    </row>
    <row r="215" s="2" customFormat="1" ht="21.75" customHeight="1">
      <c r="A215" s="41"/>
      <c r="B215" s="42"/>
      <c r="C215" s="263" t="s">
        <v>359</v>
      </c>
      <c r="D215" s="263" t="s">
        <v>194</v>
      </c>
      <c r="E215" s="264" t="s">
        <v>417</v>
      </c>
      <c r="F215" s="265" t="s">
        <v>418</v>
      </c>
      <c r="G215" s="266" t="s">
        <v>197</v>
      </c>
      <c r="H215" s="267">
        <v>19.975000000000001</v>
      </c>
      <c r="I215" s="268"/>
      <c r="J215" s="269">
        <f>ROUND(I215*H215,2)</f>
        <v>0</v>
      </c>
      <c r="K215" s="270"/>
      <c r="L215" s="44"/>
      <c r="M215" s="271" t="s">
        <v>1</v>
      </c>
      <c r="N215" s="272" t="s">
        <v>44</v>
      </c>
      <c r="O215" s="100"/>
      <c r="P215" s="273">
        <f>O215*H215</f>
        <v>0</v>
      </c>
      <c r="Q215" s="273">
        <v>0</v>
      </c>
      <c r="R215" s="273">
        <f>Q215*H215</f>
        <v>0</v>
      </c>
      <c r="S215" s="273">
        <v>0</v>
      </c>
      <c r="T215" s="274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75" t="s">
        <v>271</v>
      </c>
      <c r="AT215" s="275" t="s">
        <v>194</v>
      </c>
      <c r="AU215" s="275" t="s">
        <v>91</v>
      </c>
      <c r="AY215" s="18" t="s">
        <v>191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8" t="s">
        <v>91</v>
      </c>
      <c r="BK215" s="160">
        <f>ROUND(I215*H215,2)</f>
        <v>0</v>
      </c>
      <c r="BL215" s="18" t="s">
        <v>271</v>
      </c>
      <c r="BM215" s="275" t="s">
        <v>1796</v>
      </c>
    </row>
    <row r="216" s="13" customFormat="1">
      <c r="A216" s="13"/>
      <c r="B216" s="276"/>
      <c r="C216" s="277"/>
      <c r="D216" s="278" t="s">
        <v>200</v>
      </c>
      <c r="E216" s="279" t="s">
        <v>1</v>
      </c>
      <c r="F216" s="280" t="s">
        <v>117</v>
      </c>
      <c r="G216" s="277"/>
      <c r="H216" s="281">
        <v>19.975000000000001</v>
      </c>
      <c r="I216" s="282"/>
      <c r="J216" s="277"/>
      <c r="K216" s="277"/>
      <c r="L216" s="283"/>
      <c r="M216" s="284"/>
      <c r="N216" s="285"/>
      <c r="O216" s="285"/>
      <c r="P216" s="285"/>
      <c r="Q216" s="285"/>
      <c r="R216" s="285"/>
      <c r="S216" s="285"/>
      <c r="T216" s="2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7" t="s">
        <v>200</v>
      </c>
      <c r="AU216" s="287" t="s">
        <v>91</v>
      </c>
      <c r="AV216" s="13" t="s">
        <v>91</v>
      </c>
      <c r="AW216" s="13" t="s">
        <v>33</v>
      </c>
      <c r="AX216" s="13" t="s">
        <v>85</v>
      </c>
      <c r="AY216" s="287" t="s">
        <v>191</v>
      </c>
    </row>
    <row r="217" s="2" customFormat="1" ht="24.15" customHeight="1">
      <c r="A217" s="41"/>
      <c r="B217" s="42"/>
      <c r="C217" s="263" t="s">
        <v>363</v>
      </c>
      <c r="D217" s="263" t="s">
        <v>194</v>
      </c>
      <c r="E217" s="264" t="s">
        <v>421</v>
      </c>
      <c r="F217" s="265" t="s">
        <v>422</v>
      </c>
      <c r="G217" s="266" t="s">
        <v>197</v>
      </c>
      <c r="H217" s="267">
        <v>19.975000000000001</v>
      </c>
      <c r="I217" s="268"/>
      <c r="J217" s="269">
        <f>ROUND(I217*H217,2)</f>
        <v>0</v>
      </c>
      <c r="K217" s="270"/>
      <c r="L217" s="44"/>
      <c r="M217" s="271" t="s">
        <v>1</v>
      </c>
      <c r="N217" s="272" t="s">
        <v>44</v>
      </c>
      <c r="O217" s="100"/>
      <c r="P217" s="273">
        <f>O217*H217</f>
        <v>0</v>
      </c>
      <c r="Q217" s="273">
        <v>8.5000000000000006E-05</v>
      </c>
      <c r="R217" s="273">
        <f>Q217*H217</f>
        <v>0.0016978750000000002</v>
      </c>
      <c r="S217" s="273">
        <v>0</v>
      </c>
      <c r="T217" s="274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75" t="s">
        <v>271</v>
      </c>
      <c r="AT217" s="275" t="s">
        <v>194</v>
      </c>
      <c r="AU217" s="275" t="s">
        <v>91</v>
      </c>
      <c r="AY217" s="18" t="s">
        <v>191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8" t="s">
        <v>91</v>
      </c>
      <c r="BK217" s="160">
        <f>ROUND(I217*H217,2)</f>
        <v>0</v>
      </c>
      <c r="BL217" s="18" t="s">
        <v>271</v>
      </c>
      <c r="BM217" s="275" t="s">
        <v>1797</v>
      </c>
    </row>
    <row r="218" s="13" customFormat="1">
      <c r="A218" s="13"/>
      <c r="B218" s="276"/>
      <c r="C218" s="277"/>
      <c r="D218" s="278" t="s">
        <v>200</v>
      </c>
      <c r="E218" s="279" t="s">
        <v>1</v>
      </c>
      <c r="F218" s="280" t="s">
        <v>117</v>
      </c>
      <c r="G218" s="277"/>
      <c r="H218" s="281">
        <v>19.975000000000001</v>
      </c>
      <c r="I218" s="282"/>
      <c r="J218" s="277"/>
      <c r="K218" s="277"/>
      <c r="L218" s="283"/>
      <c r="M218" s="284"/>
      <c r="N218" s="285"/>
      <c r="O218" s="285"/>
      <c r="P218" s="285"/>
      <c r="Q218" s="285"/>
      <c r="R218" s="285"/>
      <c r="S218" s="285"/>
      <c r="T218" s="2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7" t="s">
        <v>200</v>
      </c>
      <c r="AU218" s="287" t="s">
        <v>91</v>
      </c>
      <c r="AV218" s="13" t="s">
        <v>91</v>
      </c>
      <c r="AW218" s="13" t="s">
        <v>33</v>
      </c>
      <c r="AX218" s="13" t="s">
        <v>85</v>
      </c>
      <c r="AY218" s="287" t="s">
        <v>191</v>
      </c>
    </row>
    <row r="219" s="2" customFormat="1" ht="24.15" customHeight="1">
      <c r="A219" s="41"/>
      <c r="B219" s="42"/>
      <c r="C219" s="263" t="s">
        <v>367</v>
      </c>
      <c r="D219" s="263" t="s">
        <v>194</v>
      </c>
      <c r="E219" s="264" t="s">
        <v>425</v>
      </c>
      <c r="F219" s="265" t="s">
        <v>426</v>
      </c>
      <c r="G219" s="266" t="s">
        <v>197</v>
      </c>
      <c r="H219" s="267">
        <v>19.975000000000001</v>
      </c>
      <c r="I219" s="268"/>
      <c r="J219" s="269">
        <f>ROUND(I219*H219,2)</f>
        <v>0</v>
      </c>
      <c r="K219" s="270"/>
      <c r="L219" s="44"/>
      <c r="M219" s="271" t="s">
        <v>1</v>
      </c>
      <c r="N219" s="272" t="s">
        <v>44</v>
      </c>
      <c r="O219" s="100"/>
      <c r="P219" s="273">
        <f>O219*H219</f>
        <v>0</v>
      </c>
      <c r="Q219" s="273">
        <v>0.0044999999999999997</v>
      </c>
      <c r="R219" s="273">
        <f>Q219*H219</f>
        <v>0.089887499999999995</v>
      </c>
      <c r="S219" s="273">
        <v>0</v>
      </c>
      <c r="T219" s="274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75" t="s">
        <v>271</v>
      </c>
      <c r="AT219" s="275" t="s">
        <v>194</v>
      </c>
      <c r="AU219" s="275" t="s">
        <v>91</v>
      </c>
      <c r="AY219" s="18" t="s">
        <v>191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8" t="s">
        <v>91</v>
      </c>
      <c r="BK219" s="160">
        <f>ROUND(I219*H219,2)</f>
        <v>0</v>
      </c>
      <c r="BL219" s="18" t="s">
        <v>271</v>
      </c>
      <c r="BM219" s="275" t="s">
        <v>1798</v>
      </c>
    </row>
    <row r="220" s="13" customFormat="1">
      <c r="A220" s="13"/>
      <c r="B220" s="276"/>
      <c r="C220" s="277"/>
      <c r="D220" s="278" t="s">
        <v>200</v>
      </c>
      <c r="E220" s="279" t="s">
        <v>1</v>
      </c>
      <c r="F220" s="280" t="s">
        <v>117</v>
      </c>
      <c r="G220" s="277"/>
      <c r="H220" s="281">
        <v>19.975000000000001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200</v>
      </c>
      <c r="AU220" s="287" t="s">
        <v>91</v>
      </c>
      <c r="AV220" s="13" t="s">
        <v>91</v>
      </c>
      <c r="AW220" s="13" t="s">
        <v>33</v>
      </c>
      <c r="AX220" s="13" t="s">
        <v>85</v>
      </c>
      <c r="AY220" s="287" t="s">
        <v>191</v>
      </c>
    </row>
    <row r="221" s="2" customFormat="1" ht="21.75" customHeight="1">
      <c r="A221" s="41"/>
      <c r="B221" s="42"/>
      <c r="C221" s="263" t="s">
        <v>371</v>
      </c>
      <c r="D221" s="263" t="s">
        <v>194</v>
      </c>
      <c r="E221" s="264" t="s">
        <v>429</v>
      </c>
      <c r="F221" s="265" t="s">
        <v>430</v>
      </c>
      <c r="G221" s="266" t="s">
        <v>197</v>
      </c>
      <c r="H221" s="267">
        <v>19.975000000000001</v>
      </c>
      <c r="I221" s="268"/>
      <c r="J221" s="269">
        <f>ROUND(I221*H221,2)</f>
        <v>0</v>
      </c>
      <c r="K221" s="270"/>
      <c r="L221" s="44"/>
      <c r="M221" s="271" t="s">
        <v>1</v>
      </c>
      <c r="N221" s="272" t="s">
        <v>44</v>
      </c>
      <c r="O221" s="100"/>
      <c r="P221" s="273">
        <f>O221*H221</f>
        <v>0</v>
      </c>
      <c r="Q221" s="273">
        <v>0.0044999999999999997</v>
      </c>
      <c r="R221" s="273">
        <f>Q221*H221</f>
        <v>0.089887499999999995</v>
      </c>
      <c r="S221" s="273">
        <v>0</v>
      </c>
      <c r="T221" s="274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75" t="s">
        <v>271</v>
      </c>
      <c r="AT221" s="275" t="s">
        <v>194</v>
      </c>
      <c r="AU221" s="275" t="s">
        <v>91</v>
      </c>
      <c r="AY221" s="18" t="s">
        <v>191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8" t="s">
        <v>91</v>
      </c>
      <c r="BK221" s="160">
        <f>ROUND(I221*H221,2)</f>
        <v>0</v>
      </c>
      <c r="BL221" s="18" t="s">
        <v>271</v>
      </c>
      <c r="BM221" s="275" t="s">
        <v>1799</v>
      </c>
    </row>
    <row r="222" s="13" customFormat="1">
      <c r="A222" s="13"/>
      <c r="B222" s="276"/>
      <c r="C222" s="277"/>
      <c r="D222" s="278" t="s">
        <v>200</v>
      </c>
      <c r="E222" s="279" t="s">
        <v>1</v>
      </c>
      <c r="F222" s="280" t="s">
        <v>117</v>
      </c>
      <c r="G222" s="277"/>
      <c r="H222" s="281">
        <v>19.975000000000001</v>
      </c>
      <c r="I222" s="282"/>
      <c r="J222" s="277"/>
      <c r="K222" s="277"/>
      <c r="L222" s="283"/>
      <c r="M222" s="284"/>
      <c r="N222" s="285"/>
      <c r="O222" s="285"/>
      <c r="P222" s="285"/>
      <c r="Q222" s="285"/>
      <c r="R222" s="285"/>
      <c r="S222" s="285"/>
      <c r="T222" s="2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7" t="s">
        <v>200</v>
      </c>
      <c r="AU222" s="287" t="s">
        <v>91</v>
      </c>
      <c r="AV222" s="13" t="s">
        <v>91</v>
      </c>
      <c r="AW222" s="13" t="s">
        <v>33</v>
      </c>
      <c r="AX222" s="13" t="s">
        <v>85</v>
      </c>
      <c r="AY222" s="287" t="s">
        <v>191</v>
      </c>
    </row>
    <row r="223" s="2" customFormat="1" ht="24.15" customHeight="1">
      <c r="A223" s="41"/>
      <c r="B223" s="42"/>
      <c r="C223" s="263" t="s">
        <v>376</v>
      </c>
      <c r="D223" s="263" t="s">
        <v>194</v>
      </c>
      <c r="E223" s="264" t="s">
        <v>433</v>
      </c>
      <c r="F223" s="265" t="s">
        <v>434</v>
      </c>
      <c r="G223" s="266" t="s">
        <v>197</v>
      </c>
      <c r="H223" s="267">
        <v>19.975000000000001</v>
      </c>
      <c r="I223" s="268"/>
      <c r="J223" s="269">
        <f>ROUND(I223*H223,2)</f>
        <v>0</v>
      </c>
      <c r="K223" s="270"/>
      <c r="L223" s="44"/>
      <c r="M223" s="271" t="s">
        <v>1</v>
      </c>
      <c r="N223" s="272" t="s">
        <v>44</v>
      </c>
      <c r="O223" s="100"/>
      <c r="P223" s="273">
        <f>O223*H223</f>
        <v>0</v>
      </c>
      <c r="Q223" s="273">
        <v>0</v>
      </c>
      <c r="R223" s="273">
        <f>Q223*H223</f>
        <v>0</v>
      </c>
      <c r="S223" s="273">
        <v>0</v>
      </c>
      <c r="T223" s="274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75" t="s">
        <v>271</v>
      </c>
      <c r="AT223" s="275" t="s">
        <v>194</v>
      </c>
      <c r="AU223" s="275" t="s">
        <v>91</v>
      </c>
      <c r="AY223" s="18" t="s">
        <v>191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8" t="s">
        <v>91</v>
      </c>
      <c r="BK223" s="160">
        <f>ROUND(I223*H223,2)</f>
        <v>0</v>
      </c>
      <c r="BL223" s="18" t="s">
        <v>271</v>
      </c>
      <c r="BM223" s="275" t="s">
        <v>1800</v>
      </c>
    </row>
    <row r="224" s="13" customFormat="1">
      <c r="A224" s="13"/>
      <c r="B224" s="276"/>
      <c r="C224" s="277"/>
      <c r="D224" s="278" t="s">
        <v>200</v>
      </c>
      <c r="E224" s="279" t="s">
        <v>1</v>
      </c>
      <c r="F224" s="280" t="s">
        <v>117</v>
      </c>
      <c r="G224" s="277"/>
      <c r="H224" s="281">
        <v>19.975000000000001</v>
      </c>
      <c r="I224" s="282"/>
      <c r="J224" s="277"/>
      <c r="K224" s="277"/>
      <c r="L224" s="283"/>
      <c r="M224" s="284"/>
      <c r="N224" s="285"/>
      <c r="O224" s="285"/>
      <c r="P224" s="285"/>
      <c r="Q224" s="285"/>
      <c r="R224" s="285"/>
      <c r="S224" s="285"/>
      <c r="T224" s="2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7" t="s">
        <v>200</v>
      </c>
      <c r="AU224" s="287" t="s">
        <v>91</v>
      </c>
      <c r="AV224" s="13" t="s">
        <v>91</v>
      </c>
      <c r="AW224" s="13" t="s">
        <v>33</v>
      </c>
      <c r="AX224" s="13" t="s">
        <v>85</v>
      </c>
      <c r="AY224" s="287" t="s">
        <v>191</v>
      </c>
    </row>
    <row r="225" s="2" customFormat="1" ht="24.15" customHeight="1">
      <c r="A225" s="41"/>
      <c r="B225" s="42"/>
      <c r="C225" s="263" t="s">
        <v>380</v>
      </c>
      <c r="D225" s="263" t="s">
        <v>194</v>
      </c>
      <c r="E225" s="264" t="s">
        <v>437</v>
      </c>
      <c r="F225" s="265" t="s">
        <v>438</v>
      </c>
      <c r="G225" s="266" t="s">
        <v>304</v>
      </c>
      <c r="H225" s="267"/>
      <c r="I225" s="268"/>
      <c r="J225" s="269">
        <f>ROUND(I225*H225,2)</f>
        <v>0</v>
      </c>
      <c r="K225" s="270"/>
      <c r="L225" s="44"/>
      <c r="M225" s="271" t="s">
        <v>1</v>
      </c>
      <c r="N225" s="272" t="s">
        <v>44</v>
      </c>
      <c r="O225" s="100"/>
      <c r="P225" s="273">
        <f>O225*H225</f>
        <v>0</v>
      </c>
      <c r="Q225" s="273">
        <v>0</v>
      </c>
      <c r="R225" s="273">
        <f>Q225*H225</f>
        <v>0</v>
      </c>
      <c r="S225" s="273">
        <v>0</v>
      </c>
      <c r="T225" s="274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75" t="s">
        <v>271</v>
      </c>
      <c r="AT225" s="275" t="s">
        <v>194</v>
      </c>
      <c r="AU225" s="275" t="s">
        <v>91</v>
      </c>
      <c r="AY225" s="18" t="s">
        <v>191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8" t="s">
        <v>91</v>
      </c>
      <c r="BK225" s="160">
        <f>ROUND(I225*H225,2)</f>
        <v>0</v>
      </c>
      <c r="BL225" s="18" t="s">
        <v>271</v>
      </c>
      <c r="BM225" s="275" t="s">
        <v>1801</v>
      </c>
    </row>
    <row r="226" s="12" customFormat="1" ht="22.8" customHeight="1">
      <c r="A226" s="12"/>
      <c r="B226" s="248"/>
      <c r="C226" s="249"/>
      <c r="D226" s="250" t="s">
        <v>77</v>
      </c>
      <c r="E226" s="261" t="s">
        <v>453</v>
      </c>
      <c r="F226" s="261" t="s">
        <v>454</v>
      </c>
      <c r="G226" s="249"/>
      <c r="H226" s="249"/>
      <c r="I226" s="252"/>
      <c r="J226" s="262">
        <f>BK226</f>
        <v>0</v>
      </c>
      <c r="K226" s="249"/>
      <c r="L226" s="253"/>
      <c r="M226" s="254"/>
      <c r="N226" s="255"/>
      <c r="O226" s="255"/>
      <c r="P226" s="256">
        <f>SUM(P227:P245)</f>
        <v>0</v>
      </c>
      <c r="Q226" s="255"/>
      <c r="R226" s="256">
        <f>SUM(R227:R245)</f>
        <v>0.0219430628</v>
      </c>
      <c r="S226" s="255"/>
      <c r="T226" s="257">
        <f>SUM(T227:T245)</f>
        <v>0.010711499999999999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58" t="s">
        <v>91</v>
      </c>
      <c r="AT226" s="259" t="s">
        <v>77</v>
      </c>
      <c r="AU226" s="259" t="s">
        <v>85</v>
      </c>
      <c r="AY226" s="258" t="s">
        <v>191</v>
      </c>
      <c r="BK226" s="260">
        <f>SUM(BK227:BK245)</f>
        <v>0</v>
      </c>
    </row>
    <row r="227" s="2" customFormat="1" ht="24.15" customHeight="1">
      <c r="A227" s="41"/>
      <c r="B227" s="42"/>
      <c r="C227" s="263" t="s">
        <v>384</v>
      </c>
      <c r="D227" s="263" t="s">
        <v>194</v>
      </c>
      <c r="E227" s="264" t="s">
        <v>456</v>
      </c>
      <c r="F227" s="265" t="s">
        <v>457</v>
      </c>
      <c r="G227" s="266" t="s">
        <v>197</v>
      </c>
      <c r="H227" s="267">
        <v>35.704999999999998</v>
      </c>
      <c r="I227" s="268"/>
      <c r="J227" s="269">
        <f>ROUND(I227*H227,2)</f>
        <v>0</v>
      </c>
      <c r="K227" s="270"/>
      <c r="L227" s="44"/>
      <c r="M227" s="271" t="s">
        <v>1</v>
      </c>
      <c r="N227" s="272" t="s">
        <v>44</v>
      </c>
      <c r="O227" s="100"/>
      <c r="P227" s="273">
        <f>O227*H227</f>
        <v>0</v>
      </c>
      <c r="Q227" s="273">
        <v>0</v>
      </c>
      <c r="R227" s="273">
        <f>Q227*H227</f>
        <v>0</v>
      </c>
      <c r="S227" s="273">
        <v>0.00029999999999999997</v>
      </c>
      <c r="T227" s="274">
        <f>S227*H227</f>
        <v>0.010711499999999999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75" t="s">
        <v>271</v>
      </c>
      <c r="AT227" s="275" t="s">
        <v>194</v>
      </c>
      <c r="AU227" s="275" t="s">
        <v>91</v>
      </c>
      <c r="AY227" s="18" t="s">
        <v>191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8" t="s">
        <v>91</v>
      </c>
      <c r="BK227" s="160">
        <f>ROUND(I227*H227,2)</f>
        <v>0</v>
      </c>
      <c r="BL227" s="18" t="s">
        <v>271</v>
      </c>
      <c r="BM227" s="275" t="s">
        <v>1802</v>
      </c>
    </row>
    <row r="228" s="13" customFormat="1">
      <c r="A228" s="13"/>
      <c r="B228" s="276"/>
      <c r="C228" s="277"/>
      <c r="D228" s="278" t="s">
        <v>200</v>
      </c>
      <c r="E228" s="279" t="s">
        <v>1</v>
      </c>
      <c r="F228" s="280" t="s">
        <v>1803</v>
      </c>
      <c r="G228" s="277"/>
      <c r="H228" s="281">
        <v>34.005000000000003</v>
      </c>
      <c r="I228" s="282"/>
      <c r="J228" s="277"/>
      <c r="K228" s="277"/>
      <c r="L228" s="283"/>
      <c r="M228" s="284"/>
      <c r="N228" s="285"/>
      <c r="O228" s="285"/>
      <c r="P228" s="285"/>
      <c r="Q228" s="285"/>
      <c r="R228" s="285"/>
      <c r="S228" s="285"/>
      <c r="T228" s="2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7" t="s">
        <v>200</v>
      </c>
      <c r="AU228" s="287" t="s">
        <v>91</v>
      </c>
      <c r="AV228" s="13" t="s">
        <v>91</v>
      </c>
      <c r="AW228" s="13" t="s">
        <v>33</v>
      </c>
      <c r="AX228" s="13" t="s">
        <v>78</v>
      </c>
      <c r="AY228" s="287" t="s">
        <v>191</v>
      </c>
    </row>
    <row r="229" s="15" customFormat="1">
      <c r="A229" s="15"/>
      <c r="B229" s="299"/>
      <c r="C229" s="300"/>
      <c r="D229" s="278" t="s">
        <v>200</v>
      </c>
      <c r="E229" s="301" t="s">
        <v>129</v>
      </c>
      <c r="F229" s="302" t="s">
        <v>214</v>
      </c>
      <c r="G229" s="300"/>
      <c r="H229" s="303">
        <v>34.005000000000003</v>
      </c>
      <c r="I229" s="304"/>
      <c r="J229" s="300"/>
      <c r="K229" s="300"/>
      <c r="L229" s="305"/>
      <c r="M229" s="306"/>
      <c r="N229" s="307"/>
      <c r="O229" s="307"/>
      <c r="P229" s="307"/>
      <c r="Q229" s="307"/>
      <c r="R229" s="307"/>
      <c r="S229" s="307"/>
      <c r="T229" s="30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309" t="s">
        <v>200</v>
      </c>
      <c r="AU229" s="309" t="s">
        <v>91</v>
      </c>
      <c r="AV229" s="15" t="s">
        <v>209</v>
      </c>
      <c r="AW229" s="15" t="s">
        <v>33</v>
      </c>
      <c r="AX229" s="15" t="s">
        <v>78</v>
      </c>
      <c r="AY229" s="309" t="s">
        <v>191</v>
      </c>
    </row>
    <row r="230" s="13" customFormat="1">
      <c r="A230" s="13"/>
      <c r="B230" s="276"/>
      <c r="C230" s="277"/>
      <c r="D230" s="278" t="s">
        <v>200</v>
      </c>
      <c r="E230" s="279" t="s">
        <v>1</v>
      </c>
      <c r="F230" s="280" t="s">
        <v>460</v>
      </c>
      <c r="G230" s="277"/>
      <c r="H230" s="281">
        <v>1.7</v>
      </c>
      <c r="I230" s="282"/>
      <c r="J230" s="277"/>
      <c r="K230" s="277"/>
      <c r="L230" s="283"/>
      <c r="M230" s="284"/>
      <c r="N230" s="285"/>
      <c r="O230" s="285"/>
      <c r="P230" s="285"/>
      <c r="Q230" s="285"/>
      <c r="R230" s="285"/>
      <c r="S230" s="285"/>
      <c r="T230" s="28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7" t="s">
        <v>200</v>
      </c>
      <c r="AU230" s="287" t="s">
        <v>91</v>
      </c>
      <c r="AV230" s="13" t="s">
        <v>91</v>
      </c>
      <c r="AW230" s="13" t="s">
        <v>33</v>
      </c>
      <c r="AX230" s="13" t="s">
        <v>78</v>
      </c>
      <c r="AY230" s="287" t="s">
        <v>191</v>
      </c>
    </row>
    <row r="231" s="14" customFormat="1">
      <c r="A231" s="14"/>
      <c r="B231" s="288"/>
      <c r="C231" s="289"/>
      <c r="D231" s="278" t="s">
        <v>200</v>
      </c>
      <c r="E231" s="290" t="s">
        <v>132</v>
      </c>
      <c r="F231" s="291" t="s">
        <v>204</v>
      </c>
      <c r="G231" s="289"/>
      <c r="H231" s="292">
        <v>35.704999999999998</v>
      </c>
      <c r="I231" s="293"/>
      <c r="J231" s="289"/>
      <c r="K231" s="289"/>
      <c r="L231" s="294"/>
      <c r="M231" s="295"/>
      <c r="N231" s="296"/>
      <c r="O231" s="296"/>
      <c r="P231" s="296"/>
      <c r="Q231" s="296"/>
      <c r="R231" s="296"/>
      <c r="S231" s="296"/>
      <c r="T231" s="29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8" t="s">
        <v>200</v>
      </c>
      <c r="AU231" s="298" t="s">
        <v>91</v>
      </c>
      <c r="AV231" s="14" t="s">
        <v>121</v>
      </c>
      <c r="AW231" s="14" t="s">
        <v>33</v>
      </c>
      <c r="AX231" s="14" t="s">
        <v>85</v>
      </c>
      <c r="AY231" s="298" t="s">
        <v>191</v>
      </c>
    </row>
    <row r="232" s="2" customFormat="1" ht="24.15" customHeight="1">
      <c r="A232" s="41"/>
      <c r="B232" s="42"/>
      <c r="C232" s="263" t="s">
        <v>390</v>
      </c>
      <c r="D232" s="263" t="s">
        <v>194</v>
      </c>
      <c r="E232" s="264" t="s">
        <v>462</v>
      </c>
      <c r="F232" s="265" t="s">
        <v>463</v>
      </c>
      <c r="G232" s="266" t="s">
        <v>197</v>
      </c>
      <c r="H232" s="267">
        <v>60.829999999999998</v>
      </c>
      <c r="I232" s="268"/>
      <c r="J232" s="269">
        <f>ROUND(I232*H232,2)</f>
        <v>0</v>
      </c>
      <c r="K232" s="270"/>
      <c r="L232" s="44"/>
      <c r="M232" s="271" t="s">
        <v>1</v>
      </c>
      <c r="N232" s="272" t="s">
        <v>44</v>
      </c>
      <c r="O232" s="100"/>
      <c r="P232" s="273">
        <f>O232*H232</f>
        <v>0</v>
      </c>
      <c r="Q232" s="273">
        <v>0.00012999999999999999</v>
      </c>
      <c r="R232" s="273">
        <f>Q232*H232</f>
        <v>0.007907899999999999</v>
      </c>
      <c r="S232" s="273">
        <v>0</v>
      </c>
      <c r="T232" s="274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5" t="s">
        <v>271</v>
      </c>
      <c r="AT232" s="275" t="s">
        <v>194</v>
      </c>
      <c r="AU232" s="275" t="s">
        <v>91</v>
      </c>
      <c r="AY232" s="18" t="s">
        <v>191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8" t="s">
        <v>91</v>
      </c>
      <c r="BK232" s="160">
        <f>ROUND(I232*H232,2)</f>
        <v>0</v>
      </c>
      <c r="BL232" s="18" t="s">
        <v>271</v>
      </c>
      <c r="BM232" s="275" t="s">
        <v>1804</v>
      </c>
    </row>
    <row r="233" s="13" customFormat="1">
      <c r="A233" s="13"/>
      <c r="B233" s="276"/>
      <c r="C233" s="277"/>
      <c r="D233" s="278" t="s">
        <v>200</v>
      </c>
      <c r="E233" s="279" t="s">
        <v>1</v>
      </c>
      <c r="F233" s="280" t="s">
        <v>465</v>
      </c>
      <c r="G233" s="277"/>
      <c r="H233" s="281">
        <v>60.829999999999998</v>
      </c>
      <c r="I233" s="282"/>
      <c r="J233" s="277"/>
      <c r="K233" s="277"/>
      <c r="L233" s="283"/>
      <c r="M233" s="284"/>
      <c r="N233" s="285"/>
      <c r="O233" s="285"/>
      <c r="P233" s="285"/>
      <c r="Q233" s="285"/>
      <c r="R233" s="285"/>
      <c r="S233" s="285"/>
      <c r="T233" s="28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7" t="s">
        <v>200</v>
      </c>
      <c r="AU233" s="287" t="s">
        <v>91</v>
      </c>
      <c r="AV233" s="13" t="s">
        <v>91</v>
      </c>
      <c r="AW233" s="13" t="s">
        <v>33</v>
      </c>
      <c r="AX233" s="13" t="s">
        <v>78</v>
      </c>
      <c r="AY233" s="287" t="s">
        <v>191</v>
      </c>
    </row>
    <row r="234" s="14" customFormat="1">
      <c r="A234" s="14"/>
      <c r="B234" s="288"/>
      <c r="C234" s="289"/>
      <c r="D234" s="278" t="s">
        <v>200</v>
      </c>
      <c r="E234" s="290" t="s">
        <v>1</v>
      </c>
      <c r="F234" s="291" t="s">
        <v>204</v>
      </c>
      <c r="G234" s="289"/>
      <c r="H234" s="292">
        <v>60.829999999999998</v>
      </c>
      <c r="I234" s="293"/>
      <c r="J234" s="289"/>
      <c r="K234" s="289"/>
      <c r="L234" s="294"/>
      <c r="M234" s="295"/>
      <c r="N234" s="296"/>
      <c r="O234" s="296"/>
      <c r="P234" s="296"/>
      <c r="Q234" s="296"/>
      <c r="R234" s="296"/>
      <c r="S234" s="296"/>
      <c r="T234" s="29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98" t="s">
        <v>200</v>
      </c>
      <c r="AU234" s="298" t="s">
        <v>91</v>
      </c>
      <c r="AV234" s="14" t="s">
        <v>121</v>
      </c>
      <c r="AW234" s="14" t="s">
        <v>33</v>
      </c>
      <c r="AX234" s="14" t="s">
        <v>85</v>
      </c>
      <c r="AY234" s="298" t="s">
        <v>191</v>
      </c>
    </row>
    <row r="235" s="2" customFormat="1" ht="24.15" customHeight="1">
      <c r="A235" s="41"/>
      <c r="B235" s="42"/>
      <c r="C235" s="263" t="s">
        <v>396</v>
      </c>
      <c r="D235" s="263" t="s">
        <v>194</v>
      </c>
      <c r="E235" s="264" t="s">
        <v>467</v>
      </c>
      <c r="F235" s="265" t="s">
        <v>468</v>
      </c>
      <c r="G235" s="266" t="s">
        <v>197</v>
      </c>
      <c r="H235" s="267">
        <v>60.829999999999998</v>
      </c>
      <c r="I235" s="268"/>
      <c r="J235" s="269">
        <f>ROUND(I235*H235,2)</f>
        <v>0</v>
      </c>
      <c r="K235" s="270"/>
      <c r="L235" s="44"/>
      <c r="M235" s="271" t="s">
        <v>1</v>
      </c>
      <c r="N235" s="272" t="s">
        <v>44</v>
      </c>
      <c r="O235" s="100"/>
      <c r="P235" s="273">
        <f>O235*H235</f>
        <v>0</v>
      </c>
      <c r="Q235" s="273">
        <v>0</v>
      </c>
      <c r="R235" s="273">
        <f>Q235*H235</f>
        <v>0</v>
      </c>
      <c r="S235" s="273">
        <v>0</v>
      </c>
      <c r="T235" s="27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75" t="s">
        <v>271</v>
      </c>
      <c r="AT235" s="275" t="s">
        <v>194</v>
      </c>
      <c r="AU235" s="275" t="s">
        <v>91</v>
      </c>
      <c r="AY235" s="18" t="s">
        <v>191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8" t="s">
        <v>91</v>
      </c>
      <c r="BK235" s="160">
        <f>ROUND(I235*H235,2)</f>
        <v>0</v>
      </c>
      <c r="BL235" s="18" t="s">
        <v>271</v>
      </c>
      <c r="BM235" s="275" t="s">
        <v>1805</v>
      </c>
    </row>
    <row r="236" s="13" customFormat="1">
      <c r="A236" s="13"/>
      <c r="B236" s="276"/>
      <c r="C236" s="277"/>
      <c r="D236" s="278" t="s">
        <v>200</v>
      </c>
      <c r="E236" s="279" t="s">
        <v>1</v>
      </c>
      <c r="F236" s="280" t="s">
        <v>465</v>
      </c>
      <c r="G236" s="277"/>
      <c r="H236" s="281">
        <v>60.829999999999998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200</v>
      </c>
      <c r="AU236" s="287" t="s">
        <v>91</v>
      </c>
      <c r="AV236" s="13" t="s">
        <v>91</v>
      </c>
      <c r="AW236" s="13" t="s">
        <v>33</v>
      </c>
      <c r="AX236" s="13" t="s">
        <v>85</v>
      </c>
      <c r="AY236" s="287" t="s">
        <v>191</v>
      </c>
    </row>
    <row r="237" s="2" customFormat="1" ht="24.15" customHeight="1">
      <c r="A237" s="41"/>
      <c r="B237" s="42"/>
      <c r="C237" s="263" t="s">
        <v>400</v>
      </c>
      <c r="D237" s="263" t="s">
        <v>194</v>
      </c>
      <c r="E237" s="264" t="s">
        <v>471</v>
      </c>
      <c r="F237" s="265" t="s">
        <v>472</v>
      </c>
      <c r="G237" s="266" t="s">
        <v>197</v>
      </c>
      <c r="H237" s="267">
        <v>60.829999999999998</v>
      </c>
      <c r="I237" s="268"/>
      <c r="J237" s="269">
        <f>ROUND(I237*H237,2)</f>
        <v>0</v>
      </c>
      <c r="K237" s="270"/>
      <c r="L237" s="44"/>
      <c r="M237" s="271" t="s">
        <v>1</v>
      </c>
      <c r="N237" s="272" t="s">
        <v>44</v>
      </c>
      <c r="O237" s="100"/>
      <c r="P237" s="273">
        <f>O237*H237</f>
        <v>0</v>
      </c>
      <c r="Q237" s="273">
        <v>3.116E-05</v>
      </c>
      <c r="R237" s="273">
        <f>Q237*H237</f>
        <v>0.0018954627999999999</v>
      </c>
      <c r="S237" s="273">
        <v>0</v>
      </c>
      <c r="T237" s="27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75" t="s">
        <v>271</v>
      </c>
      <c r="AT237" s="275" t="s">
        <v>194</v>
      </c>
      <c r="AU237" s="275" t="s">
        <v>91</v>
      </c>
      <c r="AY237" s="18" t="s">
        <v>191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8" t="s">
        <v>91</v>
      </c>
      <c r="BK237" s="160">
        <f>ROUND(I237*H237,2)</f>
        <v>0</v>
      </c>
      <c r="BL237" s="18" t="s">
        <v>271</v>
      </c>
      <c r="BM237" s="275" t="s">
        <v>1806</v>
      </c>
    </row>
    <row r="238" s="13" customFormat="1">
      <c r="A238" s="13"/>
      <c r="B238" s="276"/>
      <c r="C238" s="277"/>
      <c r="D238" s="278" t="s">
        <v>200</v>
      </c>
      <c r="E238" s="279" t="s">
        <v>1</v>
      </c>
      <c r="F238" s="280" t="s">
        <v>465</v>
      </c>
      <c r="G238" s="277"/>
      <c r="H238" s="281">
        <v>60.829999999999998</v>
      </c>
      <c r="I238" s="282"/>
      <c r="J238" s="277"/>
      <c r="K238" s="277"/>
      <c r="L238" s="283"/>
      <c r="M238" s="284"/>
      <c r="N238" s="285"/>
      <c r="O238" s="285"/>
      <c r="P238" s="285"/>
      <c r="Q238" s="285"/>
      <c r="R238" s="285"/>
      <c r="S238" s="285"/>
      <c r="T238" s="28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7" t="s">
        <v>200</v>
      </c>
      <c r="AU238" s="287" t="s">
        <v>91</v>
      </c>
      <c r="AV238" s="13" t="s">
        <v>91</v>
      </c>
      <c r="AW238" s="13" t="s">
        <v>33</v>
      </c>
      <c r="AX238" s="13" t="s">
        <v>78</v>
      </c>
      <c r="AY238" s="287" t="s">
        <v>191</v>
      </c>
    </row>
    <row r="239" s="14" customFormat="1">
      <c r="A239" s="14"/>
      <c r="B239" s="288"/>
      <c r="C239" s="289"/>
      <c r="D239" s="278" t="s">
        <v>200</v>
      </c>
      <c r="E239" s="290" t="s">
        <v>1</v>
      </c>
      <c r="F239" s="291" t="s">
        <v>204</v>
      </c>
      <c r="G239" s="289"/>
      <c r="H239" s="292">
        <v>60.829999999999998</v>
      </c>
      <c r="I239" s="293"/>
      <c r="J239" s="289"/>
      <c r="K239" s="289"/>
      <c r="L239" s="294"/>
      <c r="M239" s="295"/>
      <c r="N239" s="296"/>
      <c r="O239" s="296"/>
      <c r="P239" s="296"/>
      <c r="Q239" s="296"/>
      <c r="R239" s="296"/>
      <c r="S239" s="296"/>
      <c r="T239" s="29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8" t="s">
        <v>200</v>
      </c>
      <c r="AU239" s="298" t="s">
        <v>91</v>
      </c>
      <c r="AV239" s="14" t="s">
        <v>121</v>
      </c>
      <c r="AW239" s="14" t="s">
        <v>33</v>
      </c>
      <c r="AX239" s="14" t="s">
        <v>85</v>
      </c>
      <c r="AY239" s="298" t="s">
        <v>191</v>
      </c>
    </row>
    <row r="240" s="2" customFormat="1" ht="24.15" customHeight="1">
      <c r="A240" s="41"/>
      <c r="B240" s="42"/>
      <c r="C240" s="263" t="s">
        <v>405</v>
      </c>
      <c r="D240" s="263" t="s">
        <v>194</v>
      </c>
      <c r="E240" s="264" t="s">
        <v>475</v>
      </c>
      <c r="F240" s="265" t="s">
        <v>476</v>
      </c>
      <c r="G240" s="266" t="s">
        <v>197</v>
      </c>
      <c r="H240" s="267">
        <v>19.975000000000001</v>
      </c>
      <c r="I240" s="268"/>
      <c r="J240" s="269">
        <f>ROUND(I240*H240,2)</f>
        <v>0</v>
      </c>
      <c r="K240" s="270"/>
      <c r="L240" s="44"/>
      <c r="M240" s="271" t="s">
        <v>1</v>
      </c>
      <c r="N240" s="272" t="s">
        <v>44</v>
      </c>
      <c r="O240" s="100"/>
      <c r="P240" s="273">
        <f>O240*H240</f>
        <v>0</v>
      </c>
      <c r="Q240" s="273">
        <v>0</v>
      </c>
      <c r="R240" s="273">
        <f>Q240*H240</f>
        <v>0</v>
      </c>
      <c r="S240" s="273">
        <v>0</v>
      </c>
      <c r="T240" s="274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75" t="s">
        <v>271</v>
      </c>
      <c r="AT240" s="275" t="s">
        <v>194</v>
      </c>
      <c r="AU240" s="275" t="s">
        <v>91</v>
      </c>
      <c r="AY240" s="18" t="s">
        <v>191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8" t="s">
        <v>91</v>
      </c>
      <c r="BK240" s="160">
        <f>ROUND(I240*H240,2)</f>
        <v>0</v>
      </c>
      <c r="BL240" s="18" t="s">
        <v>271</v>
      </c>
      <c r="BM240" s="275" t="s">
        <v>1807</v>
      </c>
    </row>
    <row r="241" s="13" customFormat="1">
      <c r="A241" s="13"/>
      <c r="B241" s="276"/>
      <c r="C241" s="277"/>
      <c r="D241" s="278" t="s">
        <v>200</v>
      </c>
      <c r="E241" s="279" t="s">
        <v>1</v>
      </c>
      <c r="F241" s="280" t="s">
        <v>117</v>
      </c>
      <c r="G241" s="277"/>
      <c r="H241" s="281">
        <v>19.975000000000001</v>
      </c>
      <c r="I241" s="282"/>
      <c r="J241" s="277"/>
      <c r="K241" s="277"/>
      <c r="L241" s="283"/>
      <c r="M241" s="284"/>
      <c r="N241" s="285"/>
      <c r="O241" s="285"/>
      <c r="P241" s="285"/>
      <c r="Q241" s="285"/>
      <c r="R241" s="285"/>
      <c r="S241" s="285"/>
      <c r="T241" s="28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7" t="s">
        <v>200</v>
      </c>
      <c r="AU241" s="287" t="s">
        <v>91</v>
      </c>
      <c r="AV241" s="13" t="s">
        <v>91</v>
      </c>
      <c r="AW241" s="13" t="s">
        <v>33</v>
      </c>
      <c r="AX241" s="13" t="s">
        <v>78</v>
      </c>
      <c r="AY241" s="287" t="s">
        <v>191</v>
      </c>
    </row>
    <row r="242" s="14" customFormat="1">
      <c r="A242" s="14"/>
      <c r="B242" s="288"/>
      <c r="C242" s="289"/>
      <c r="D242" s="278" t="s">
        <v>200</v>
      </c>
      <c r="E242" s="290" t="s">
        <v>1</v>
      </c>
      <c r="F242" s="291" t="s">
        <v>204</v>
      </c>
      <c r="G242" s="289"/>
      <c r="H242" s="292">
        <v>19.975000000000001</v>
      </c>
      <c r="I242" s="293"/>
      <c r="J242" s="289"/>
      <c r="K242" s="289"/>
      <c r="L242" s="294"/>
      <c r="M242" s="295"/>
      <c r="N242" s="296"/>
      <c r="O242" s="296"/>
      <c r="P242" s="296"/>
      <c r="Q242" s="296"/>
      <c r="R242" s="296"/>
      <c r="S242" s="296"/>
      <c r="T242" s="29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8" t="s">
        <v>200</v>
      </c>
      <c r="AU242" s="298" t="s">
        <v>91</v>
      </c>
      <c r="AV242" s="14" t="s">
        <v>121</v>
      </c>
      <c r="AW242" s="14" t="s">
        <v>33</v>
      </c>
      <c r="AX242" s="14" t="s">
        <v>85</v>
      </c>
      <c r="AY242" s="298" t="s">
        <v>191</v>
      </c>
    </row>
    <row r="243" s="2" customFormat="1" ht="44.25" customHeight="1">
      <c r="A243" s="41"/>
      <c r="B243" s="42"/>
      <c r="C243" s="263" t="s">
        <v>409</v>
      </c>
      <c r="D243" s="263" t="s">
        <v>194</v>
      </c>
      <c r="E243" s="264" t="s">
        <v>479</v>
      </c>
      <c r="F243" s="265" t="s">
        <v>480</v>
      </c>
      <c r="G243" s="266" t="s">
        <v>197</v>
      </c>
      <c r="H243" s="267">
        <v>35.704999999999998</v>
      </c>
      <c r="I243" s="268"/>
      <c r="J243" s="269">
        <f>ROUND(I243*H243,2)</f>
        <v>0</v>
      </c>
      <c r="K243" s="270"/>
      <c r="L243" s="44"/>
      <c r="M243" s="271" t="s">
        <v>1</v>
      </c>
      <c r="N243" s="272" t="s">
        <v>44</v>
      </c>
      <c r="O243" s="100"/>
      <c r="P243" s="273">
        <f>O243*H243</f>
        <v>0</v>
      </c>
      <c r="Q243" s="273">
        <v>0.00034000000000000002</v>
      </c>
      <c r="R243" s="273">
        <f>Q243*H243</f>
        <v>0.0121397</v>
      </c>
      <c r="S243" s="273">
        <v>0</v>
      </c>
      <c r="T243" s="274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75" t="s">
        <v>271</v>
      </c>
      <c r="AT243" s="275" t="s">
        <v>194</v>
      </c>
      <c r="AU243" s="275" t="s">
        <v>91</v>
      </c>
      <c r="AY243" s="18" t="s">
        <v>191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8" t="s">
        <v>91</v>
      </c>
      <c r="BK243" s="160">
        <f>ROUND(I243*H243,2)</f>
        <v>0</v>
      </c>
      <c r="BL243" s="18" t="s">
        <v>271</v>
      </c>
      <c r="BM243" s="275" t="s">
        <v>1808</v>
      </c>
    </row>
    <row r="244" s="13" customFormat="1">
      <c r="A244" s="13"/>
      <c r="B244" s="276"/>
      <c r="C244" s="277"/>
      <c r="D244" s="278" t="s">
        <v>200</v>
      </c>
      <c r="E244" s="279" t="s">
        <v>1</v>
      </c>
      <c r="F244" s="280" t="s">
        <v>132</v>
      </c>
      <c r="G244" s="277"/>
      <c r="H244" s="281">
        <v>35.704999999999998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200</v>
      </c>
      <c r="AU244" s="287" t="s">
        <v>91</v>
      </c>
      <c r="AV244" s="13" t="s">
        <v>91</v>
      </c>
      <c r="AW244" s="13" t="s">
        <v>33</v>
      </c>
      <c r="AX244" s="13" t="s">
        <v>78</v>
      </c>
      <c r="AY244" s="287" t="s">
        <v>191</v>
      </c>
    </row>
    <row r="245" s="14" customFormat="1">
      <c r="A245" s="14"/>
      <c r="B245" s="288"/>
      <c r="C245" s="289"/>
      <c r="D245" s="278" t="s">
        <v>200</v>
      </c>
      <c r="E245" s="290" t="s">
        <v>1</v>
      </c>
      <c r="F245" s="291" t="s">
        <v>204</v>
      </c>
      <c r="G245" s="289"/>
      <c r="H245" s="292">
        <v>35.704999999999998</v>
      </c>
      <c r="I245" s="293"/>
      <c r="J245" s="289"/>
      <c r="K245" s="289"/>
      <c r="L245" s="294"/>
      <c r="M245" s="295"/>
      <c r="N245" s="296"/>
      <c r="O245" s="296"/>
      <c r="P245" s="296"/>
      <c r="Q245" s="296"/>
      <c r="R245" s="296"/>
      <c r="S245" s="296"/>
      <c r="T245" s="2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8" t="s">
        <v>200</v>
      </c>
      <c r="AU245" s="298" t="s">
        <v>91</v>
      </c>
      <c r="AV245" s="14" t="s">
        <v>121</v>
      </c>
      <c r="AW245" s="14" t="s">
        <v>33</v>
      </c>
      <c r="AX245" s="14" t="s">
        <v>85</v>
      </c>
      <c r="AY245" s="298" t="s">
        <v>191</v>
      </c>
    </row>
    <row r="246" s="12" customFormat="1" ht="25.92" customHeight="1">
      <c r="A246" s="12"/>
      <c r="B246" s="248"/>
      <c r="C246" s="249"/>
      <c r="D246" s="250" t="s">
        <v>77</v>
      </c>
      <c r="E246" s="251" t="s">
        <v>292</v>
      </c>
      <c r="F246" s="251" t="s">
        <v>482</v>
      </c>
      <c r="G246" s="249"/>
      <c r="H246" s="249"/>
      <c r="I246" s="252"/>
      <c r="J246" s="227">
        <f>BK246</f>
        <v>0</v>
      </c>
      <c r="K246" s="249"/>
      <c r="L246" s="253"/>
      <c r="M246" s="254"/>
      <c r="N246" s="255"/>
      <c r="O246" s="255"/>
      <c r="P246" s="256">
        <f>P247</f>
        <v>0</v>
      </c>
      <c r="Q246" s="255"/>
      <c r="R246" s="256">
        <f>R247</f>
        <v>0.010509999999999999</v>
      </c>
      <c r="S246" s="255"/>
      <c r="T246" s="257">
        <f>T247</f>
        <v>0.00056999999999999998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58" t="s">
        <v>209</v>
      </c>
      <c r="AT246" s="259" t="s">
        <v>77</v>
      </c>
      <c r="AU246" s="259" t="s">
        <v>78</v>
      </c>
      <c r="AY246" s="258" t="s">
        <v>191</v>
      </c>
      <c r="BK246" s="260">
        <f>BK247</f>
        <v>0</v>
      </c>
    </row>
    <row r="247" s="12" customFormat="1" ht="22.8" customHeight="1">
      <c r="A247" s="12"/>
      <c r="B247" s="248"/>
      <c r="C247" s="249"/>
      <c r="D247" s="250" t="s">
        <v>77</v>
      </c>
      <c r="E247" s="261" t="s">
        <v>483</v>
      </c>
      <c r="F247" s="261" t="s">
        <v>484</v>
      </c>
      <c r="G247" s="249"/>
      <c r="H247" s="249"/>
      <c r="I247" s="252"/>
      <c r="J247" s="262">
        <f>BK247</f>
        <v>0</v>
      </c>
      <c r="K247" s="249"/>
      <c r="L247" s="253"/>
      <c r="M247" s="254"/>
      <c r="N247" s="255"/>
      <c r="O247" s="255"/>
      <c r="P247" s="256">
        <f>SUM(P248:P264)</f>
        <v>0</v>
      </c>
      <c r="Q247" s="255"/>
      <c r="R247" s="256">
        <f>SUM(R248:R264)</f>
        <v>0.010509999999999999</v>
      </c>
      <c r="S247" s="255"/>
      <c r="T247" s="257">
        <f>SUM(T248:T264)</f>
        <v>0.00056999999999999998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58" t="s">
        <v>209</v>
      </c>
      <c r="AT247" s="259" t="s">
        <v>77</v>
      </c>
      <c r="AU247" s="259" t="s">
        <v>85</v>
      </c>
      <c r="AY247" s="258" t="s">
        <v>191</v>
      </c>
      <c r="BK247" s="260">
        <f>SUM(BK248:BK264)</f>
        <v>0</v>
      </c>
    </row>
    <row r="248" s="2" customFormat="1" ht="33" customHeight="1">
      <c r="A248" s="41"/>
      <c r="B248" s="42"/>
      <c r="C248" s="263" t="s">
        <v>413</v>
      </c>
      <c r="D248" s="263" t="s">
        <v>194</v>
      </c>
      <c r="E248" s="264" t="s">
        <v>1130</v>
      </c>
      <c r="F248" s="265" t="s">
        <v>1131</v>
      </c>
      <c r="G248" s="266" t="s">
        <v>231</v>
      </c>
      <c r="H248" s="267">
        <v>2</v>
      </c>
      <c r="I248" s="268"/>
      <c r="J248" s="269">
        <f>ROUND(I248*H248,2)</f>
        <v>0</v>
      </c>
      <c r="K248" s="270"/>
      <c r="L248" s="44"/>
      <c r="M248" s="271" t="s">
        <v>1</v>
      </c>
      <c r="N248" s="272" t="s">
        <v>44</v>
      </c>
      <c r="O248" s="100"/>
      <c r="P248" s="273">
        <f>O248*H248</f>
        <v>0</v>
      </c>
      <c r="Q248" s="273">
        <v>0</v>
      </c>
      <c r="R248" s="273">
        <f>Q248*H248</f>
        <v>0</v>
      </c>
      <c r="S248" s="273">
        <v>0</v>
      </c>
      <c r="T248" s="274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75" t="s">
        <v>198</v>
      </c>
      <c r="AT248" s="275" t="s">
        <v>194</v>
      </c>
      <c r="AU248" s="275" t="s">
        <v>91</v>
      </c>
      <c r="AY248" s="18" t="s">
        <v>191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8" t="s">
        <v>91</v>
      </c>
      <c r="BK248" s="160">
        <f>ROUND(I248*H248,2)</f>
        <v>0</v>
      </c>
      <c r="BL248" s="18" t="s">
        <v>198</v>
      </c>
      <c r="BM248" s="275" t="s">
        <v>1809</v>
      </c>
    </row>
    <row r="249" s="2" customFormat="1" ht="24.15" customHeight="1">
      <c r="A249" s="41"/>
      <c r="B249" s="42"/>
      <c r="C249" s="310" t="s">
        <v>416</v>
      </c>
      <c r="D249" s="310" t="s">
        <v>292</v>
      </c>
      <c r="E249" s="311" t="s">
        <v>1134</v>
      </c>
      <c r="F249" s="312" t="s">
        <v>1135</v>
      </c>
      <c r="G249" s="313" t="s">
        <v>231</v>
      </c>
      <c r="H249" s="314">
        <v>2</v>
      </c>
      <c r="I249" s="315"/>
      <c r="J249" s="316">
        <f>ROUND(I249*H249,2)</f>
        <v>0</v>
      </c>
      <c r="K249" s="317"/>
      <c r="L249" s="318"/>
      <c r="M249" s="319" t="s">
        <v>1</v>
      </c>
      <c r="N249" s="320" t="s">
        <v>44</v>
      </c>
      <c r="O249" s="100"/>
      <c r="P249" s="273">
        <f>O249*H249</f>
        <v>0</v>
      </c>
      <c r="Q249" s="273">
        <v>0.00020000000000000001</v>
      </c>
      <c r="R249" s="273">
        <f>Q249*H249</f>
        <v>0.00040000000000000002</v>
      </c>
      <c r="S249" s="273">
        <v>0</v>
      </c>
      <c r="T249" s="274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5" t="s">
        <v>492</v>
      </c>
      <c r="AT249" s="275" t="s">
        <v>292</v>
      </c>
      <c r="AU249" s="275" t="s">
        <v>91</v>
      </c>
      <c r="AY249" s="18" t="s">
        <v>191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8" t="s">
        <v>91</v>
      </c>
      <c r="BK249" s="160">
        <f>ROUND(I249*H249,2)</f>
        <v>0</v>
      </c>
      <c r="BL249" s="18" t="s">
        <v>492</v>
      </c>
      <c r="BM249" s="275" t="s">
        <v>1810</v>
      </c>
    </row>
    <row r="250" s="2" customFormat="1" ht="24.15" customHeight="1">
      <c r="A250" s="41"/>
      <c r="B250" s="42"/>
      <c r="C250" s="263" t="s">
        <v>420</v>
      </c>
      <c r="D250" s="263" t="s">
        <v>194</v>
      </c>
      <c r="E250" s="264" t="s">
        <v>486</v>
      </c>
      <c r="F250" s="265" t="s">
        <v>487</v>
      </c>
      <c r="G250" s="266" t="s">
        <v>231</v>
      </c>
      <c r="H250" s="267">
        <v>4</v>
      </c>
      <c r="I250" s="268"/>
      <c r="J250" s="269">
        <f>ROUND(I250*H250,2)</f>
        <v>0</v>
      </c>
      <c r="K250" s="270"/>
      <c r="L250" s="44"/>
      <c r="M250" s="271" t="s">
        <v>1</v>
      </c>
      <c r="N250" s="272" t="s">
        <v>44</v>
      </c>
      <c r="O250" s="100"/>
      <c r="P250" s="273">
        <f>O250*H250</f>
        <v>0</v>
      </c>
      <c r="Q250" s="273">
        <v>0</v>
      </c>
      <c r="R250" s="273">
        <f>Q250*H250</f>
        <v>0</v>
      </c>
      <c r="S250" s="273">
        <v>0</v>
      </c>
      <c r="T250" s="274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75" t="s">
        <v>198</v>
      </c>
      <c r="AT250" s="275" t="s">
        <v>194</v>
      </c>
      <c r="AU250" s="275" t="s">
        <v>91</v>
      </c>
      <c r="AY250" s="18" t="s">
        <v>191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8" t="s">
        <v>91</v>
      </c>
      <c r="BK250" s="160">
        <f>ROUND(I250*H250,2)</f>
        <v>0</v>
      </c>
      <c r="BL250" s="18" t="s">
        <v>198</v>
      </c>
      <c r="BM250" s="275" t="s">
        <v>1811</v>
      </c>
    </row>
    <row r="251" s="13" customFormat="1">
      <c r="A251" s="13"/>
      <c r="B251" s="276"/>
      <c r="C251" s="277"/>
      <c r="D251" s="278" t="s">
        <v>200</v>
      </c>
      <c r="E251" s="279" t="s">
        <v>1</v>
      </c>
      <c r="F251" s="280" t="s">
        <v>121</v>
      </c>
      <c r="G251" s="277"/>
      <c r="H251" s="281">
        <v>4</v>
      </c>
      <c r="I251" s="282"/>
      <c r="J251" s="277"/>
      <c r="K251" s="277"/>
      <c r="L251" s="283"/>
      <c r="M251" s="284"/>
      <c r="N251" s="285"/>
      <c r="O251" s="285"/>
      <c r="P251" s="285"/>
      <c r="Q251" s="285"/>
      <c r="R251" s="285"/>
      <c r="S251" s="285"/>
      <c r="T251" s="28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7" t="s">
        <v>200</v>
      </c>
      <c r="AU251" s="287" t="s">
        <v>91</v>
      </c>
      <c r="AV251" s="13" t="s">
        <v>91</v>
      </c>
      <c r="AW251" s="13" t="s">
        <v>33</v>
      </c>
      <c r="AX251" s="13" t="s">
        <v>78</v>
      </c>
      <c r="AY251" s="287" t="s">
        <v>191</v>
      </c>
    </row>
    <row r="252" s="14" customFormat="1">
      <c r="A252" s="14"/>
      <c r="B252" s="288"/>
      <c r="C252" s="289"/>
      <c r="D252" s="278" t="s">
        <v>200</v>
      </c>
      <c r="E252" s="290" t="s">
        <v>119</v>
      </c>
      <c r="F252" s="291" t="s">
        <v>204</v>
      </c>
      <c r="G252" s="289"/>
      <c r="H252" s="292">
        <v>4</v>
      </c>
      <c r="I252" s="293"/>
      <c r="J252" s="289"/>
      <c r="K252" s="289"/>
      <c r="L252" s="294"/>
      <c r="M252" s="295"/>
      <c r="N252" s="296"/>
      <c r="O252" s="296"/>
      <c r="P252" s="296"/>
      <c r="Q252" s="296"/>
      <c r="R252" s="296"/>
      <c r="S252" s="296"/>
      <c r="T252" s="29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8" t="s">
        <v>200</v>
      </c>
      <c r="AU252" s="298" t="s">
        <v>91</v>
      </c>
      <c r="AV252" s="14" t="s">
        <v>121</v>
      </c>
      <c r="AW252" s="14" t="s">
        <v>33</v>
      </c>
      <c r="AX252" s="14" t="s">
        <v>85</v>
      </c>
      <c r="AY252" s="298" t="s">
        <v>191</v>
      </c>
    </row>
    <row r="253" s="2" customFormat="1" ht="24.15" customHeight="1">
      <c r="A253" s="41"/>
      <c r="B253" s="42"/>
      <c r="C253" s="310" t="s">
        <v>424</v>
      </c>
      <c r="D253" s="310" t="s">
        <v>292</v>
      </c>
      <c r="E253" s="311" t="s">
        <v>490</v>
      </c>
      <c r="F253" s="312" t="s">
        <v>491</v>
      </c>
      <c r="G253" s="313" t="s">
        <v>231</v>
      </c>
      <c r="H253" s="314">
        <v>4</v>
      </c>
      <c r="I253" s="315"/>
      <c r="J253" s="316">
        <f>ROUND(I253*H253,2)</f>
        <v>0</v>
      </c>
      <c r="K253" s="317"/>
      <c r="L253" s="318"/>
      <c r="M253" s="319" t="s">
        <v>1</v>
      </c>
      <c r="N253" s="320" t="s">
        <v>44</v>
      </c>
      <c r="O253" s="100"/>
      <c r="P253" s="273">
        <f>O253*H253</f>
        <v>0</v>
      </c>
      <c r="Q253" s="273">
        <v>0.0025000000000000001</v>
      </c>
      <c r="R253" s="273">
        <f>Q253*H253</f>
        <v>0.01</v>
      </c>
      <c r="S253" s="273">
        <v>0</v>
      </c>
      <c r="T253" s="27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75" t="s">
        <v>492</v>
      </c>
      <c r="AT253" s="275" t="s">
        <v>292</v>
      </c>
      <c r="AU253" s="275" t="s">
        <v>91</v>
      </c>
      <c r="AY253" s="18" t="s">
        <v>191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8" t="s">
        <v>91</v>
      </c>
      <c r="BK253" s="160">
        <f>ROUND(I253*H253,2)</f>
        <v>0</v>
      </c>
      <c r="BL253" s="18" t="s">
        <v>492</v>
      </c>
      <c r="BM253" s="275" t="s">
        <v>1812</v>
      </c>
    </row>
    <row r="254" s="2" customFormat="1" ht="24.15" customHeight="1">
      <c r="A254" s="41"/>
      <c r="B254" s="42"/>
      <c r="C254" s="263" t="s">
        <v>428</v>
      </c>
      <c r="D254" s="263" t="s">
        <v>194</v>
      </c>
      <c r="E254" s="264" t="s">
        <v>495</v>
      </c>
      <c r="F254" s="265" t="s">
        <v>496</v>
      </c>
      <c r="G254" s="266" t="s">
        <v>231</v>
      </c>
      <c r="H254" s="267">
        <v>1</v>
      </c>
      <c r="I254" s="268"/>
      <c r="J254" s="269">
        <f>ROUND(I254*H254,2)</f>
        <v>0</v>
      </c>
      <c r="K254" s="270"/>
      <c r="L254" s="44"/>
      <c r="M254" s="271" t="s">
        <v>1</v>
      </c>
      <c r="N254" s="272" t="s">
        <v>44</v>
      </c>
      <c r="O254" s="100"/>
      <c r="P254" s="273">
        <f>O254*H254</f>
        <v>0</v>
      </c>
      <c r="Q254" s="273">
        <v>0</v>
      </c>
      <c r="R254" s="273">
        <f>Q254*H254</f>
        <v>0</v>
      </c>
      <c r="S254" s="273">
        <v>0</v>
      </c>
      <c r="T254" s="274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5" t="s">
        <v>198</v>
      </c>
      <c r="AT254" s="275" t="s">
        <v>194</v>
      </c>
      <c r="AU254" s="275" t="s">
        <v>91</v>
      </c>
      <c r="AY254" s="18" t="s">
        <v>191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8" t="s">
        <v>91</v>
      </c>
      <c r="BK254" s="160">
        <f>ROUND(I254*H254,2)</f>
        <v>0</v>
      </c>
      <c r="BL254" s="18" t="s">
        <v>198</v>
      </c>
      <c r="BM254" s="275" t="s">
        <v>1813</v>
      </c>
    </row>
    <row r="255" s="2" customFormat="1" ht="16.5" customHeight="1">
      <c r="A255" s="41"/>
      <c r="B255" s="42"/>
      <c r="C255" s="310" t="s">
        <v>432</v>
      </c>
      <c r="D255" s="310" t="s">
        <v>292</v>
      </c>
      <c r="E255" s="311" t="s">
        <v>498</v>
      </c>
      <c r="F255" s="312" t="s">
        <v>499</v>
      </c>
      <c r="G255" s="313" t="s">
        <v>231</v>
      </c>
      <c r="H255" s="314">
        <v>1</v>
      </c>
      <c r="I255" s="315"/>
      <c r="J255" s="316">
        <f>ROUND(I255*H255,2)</f>
        <v>0</v>
      </c>
      <c r="K255" s="317"/>
      <c r="L255" s="318"/>
      <c r="M255" s="319" t="s">
        <v>1</v>
      </c>
      <c r="N255" s="320" t="s">
        <v>44</v>
      </c>
      <c r="O255" s="100"/>
      <c r="P255" s="273">
        <f>O255*H255</f>
        <v>0</v>
      </c>
      <c r="Q255" s="273">
        <v>5.0000000000000002E-05</v>
      </c>
      <c r="R255" s="273">
        <f>Q255*H255</f>
        <v>5.0000000000000002E-05</v>
      </c>
      <c r="S255" s="273">
        <v>0</v>
      </c>
      <c r="T255" s="274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75" t="s">
        <v>492</v>
      </c>
      <c r="AT255" s="275" t="s">
        <v>292</v>
      </c>
      <c r="AU255" s="275" t="s">
        <v>91</v>
      </c>
      <c r="AY255" s="18" t="s">
        <v>191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8" t="s">
        <v>91</v>
      </c>
      <c r="BK255" s="160">
        <f>ROUND(I255*H255,2)</f>
        <v>0</v>
      </c>
      <c r="BL255" s="18" t="s">
        <v>492</v>
      </c>
      <c r="BM255" s="275" t="s">
        <v>1814</v>
      </c>
    </row>
    <row r="256" s="2" customFormat="1" ht="24.15" customHeight="1">
      <c r="A256" s="41"/>
      <c r="B256" s="42"/>
      <c r="C256" s="310" t="s">
        <v>436</v>
      </c>
      <c r="D256" s="310" t="s">
        <v>292</v>
      </c>
      <c r="E256" s="311" t="s">
        <v>502</v>
      </c>
      <c r="F256" s="312" t="s">
        <v>503</v>
      </c>
      <c r="G256" s="313" t="s">
        <v>231</v>
      </c>
      <c r="H256" s="314">
        <v>1</v>
      </c>
      <c r="I256" s="315"/>
      <c r="J256" s="316">
        <f>ROUND(I256*H256,2)</f>
        <v>0</v>
      </c>
      <c r="K256" s="317"/>
      <c r="L256" s="318"/>
      <c r="M256" s="319" t="s">
        <v>1</v>
      </c>
      <c r="N256" s="320" t="s">
        <v>44</v>
      </c>
      <c r="O256" s="100"/>
      <c r="P256" s="273">
        <f>O256*H256</f>
        <v>0</v>
      </c>
      <c r="Q256" s="273">
        <v>4.0000000000000003E-05</v>
      </c>
      <c r="R256" s="273">
        <f>Q256*H256</f>
        <v>4.0000000000000003E-05</v>
      </c>
      <c r="S256" s="273">
        <v>0</v>
      </c>
      <c r="T256" s="274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5" t="s">
        <v>492</v>
      </c>
      <c r="AT256" s="275" t="s">
        <v>292</v>
      </c>
      <c r="AU256" s="275" t="s">
        <v>91</v>
      </c>
      <c r="AY256" s="18" t="s">
        <v>191</v>
      </c>
      <c r="BE256" s="160">
        <f>IF(N256="základná",J256,0)</f>
        <v>0</v>
      </c>
      <c r="BF256" s="160">
        <f>IF(N256="znížená",J256,0)</f>
        <v>0</v>
      </c>
      <c r="BG256" s="160">
        <f>IF(N256="zákl. prenesená",J256,0)</f>
        <v>0</v>
      </c>
      <c r="BH256" s="160">
        <f>IF(N256="zníž. prenesená",J256,0)</f>
        <v>0</v>
      </c>
      <c r="BI256" s="160">
        <f>IF(N256="nulová",J256,0)</f>
        <v>0</v>
      </c>
      <c r="BJ256" s="18" t="s">
        <v>91</v>
      </c>
      <c r="BK256" s="160">
        <f>ROUND(I256*H256,2)</f>
        <v>0</v>
      </c>
      <c r="BL256" s="18" t="s">
        <v>492</v>
      </c>
      <c r="BM256" s="275" t="s">
        <v>1815</v>
      </c>
    </row>
    <row r="257" s="2" customFormat="1" ht="16.5" customHeight="1">
      <c r="A257" s="41"/>
      <c r="B257" s="42"/>
      <c r="C257" s="310" t="s">
        <v>442</v>
      </c>
      <c r="D257" s="310" t="s">
        <v>292</v>
      </c>
      <c r="E257" s="311" t="s">
        <v>506</v>
      </c>
      <c r="F257" s="312" t="s">
        <v>1172</v>
      </c>
      <c r="G257" s="313" t="s">
        <v>231</v>
      </c>
      <c r="H257" s="314">
        <v>1</v>
      </c>
      <c r="I257" s="315"/>
      <c r="J257" s="316">
        <f>ROUND(I257*H257,2)</f>
        <v>0</v>
      </c>
      <c r="K257" s="317"/>
      <c r="L257" s="318"/>
      <c r="M257" s="319" t="s">
        <v>1</v>
      </c>
      <c r="N257" s="320" t="s">
        <v>44</v>
      </c>
      <c r="O257" s="100"/>
      <c r="P257" s="273">
        <f>O257*H257</f>
        <v>0</v>
      </c>
      <c r="Q257" s="273">
        <v>2.0000000000000002E-05</v>
      </c>
      <c r="R257" s="273">
        <f>Q257*H257</f>
        <v>2.0000000000000002E-05</v>
      </c>
      <c r="S257" s="273">
        <v>0</v>
      </c>
      <c r="T257" s="274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75" t="s">
        <v>492</v>
      </c>
      <c r="AT257" s="275" t="s">
        <v>292</v>
      </c>
      <c r="AU257" s="275" t="s">
        <v>91</v>
      </c>
      <c r="AY257" s="18" t="s">
        <v>191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8" t="s">
        <v>91</v>
      </c>
      <c r="BK257" s="160">
        <f>ROUND(I257*H257,2)</f>
        <v>0</v>
      </c>
      <c r="BL257" s="18" t="s">
        <v>492</v>
      </c>
      <c r="BM257" s="275" t="s">
        <v>1816</v>
      </c>
    </row>
    <row r="258" s="2" customFormat="1" ht="21.75" customHeight="1">
      <c r="A258" s="41"/>
      <c r="B258" s="42"/>
      <c r="C258" s="263" t="s">
        <v>449</v>
      </c>
      <c r="D258" s="263" t="s">
        <v>194</v>
      </c>
      <c r="E258" s="264" t="s">
        <v>510</v>
      </c>
      <c r="F258" s="265" t="s">
        <v>511</v>
      </c>
      <c r="G258" s="266" t="s">
        <v>231</v>
      </c>
      <c r="H258" s="267">
        <v>4</v>
      </c>
      <c r="I258" s="268"/>
      <c r="J258" s="269">
        <f>ROUND(I258*H258,2)</f>
        <v>0</v>
      </c>
      <c r="K258" s="270"/>
      <c r="L258" s="44"/>
      <c r="M258" s="271" t="s">
        <v>1</v>
      </c>
      <c r="N258" s="272" t="s">
        <v>44</v>
      </c>
      <c r="O258" s="100"/>
      <c r="P258" s="273">
        <f>O258*H258</f>
        <v>0</v>
      </c>
      <c r="Q258" s="273">
        <v>0</v>
      </c>
      <c r="R258" s="273">
        <f>Q258*H258</f>
        <v>0</v>
      </c>
      <c r="S258" s="273">
        <v>0</v>
      </c>
      <c r="T258" s="27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75" t="s">
        <v>198</v>
      </c>
      <c r="AT258" s="275" t="s">
        <v>194</v>
      </c>
      <c r="AU258" s="275" t="s">
        <v>91</v>
      </c>
      <c r="AY258" s="18" t="s">
        <v>191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8" t="s">
        <v>91</v>
      </c>
      <c r="BK258" s="160">
        <f>ROUND(I258*H258,2)</f>
        <v>0</v>
      </c>
      <c r="BL258" s="18" t="s">
        <v>198</v>
      </c>
      <c r="BM258" s="275" t="s">
        <v>1817</v>
      </c>
    </row>
    <row r="259" s="13" customFormat="1">
      <c r="A259" s="13"/>
      <c r="B259" s="276"/>
      <c r="C259" s="277"/>
      <c r="D259" s="278" t="s">
        <v>200</v>
      </c>
      <c r="E259" s="279" t="s">
        <v>1</v>
      </c>
      <c r="F259" s="280" t="s">
        <v>119</v>
      </c>
      <c r="G259" s="277"/>
      <c r="H259" s="281">
        <v>4</v>
      </c>
      <c r="I259" s="282"/>
      <c r="J259" s="277"/>
      <c r="K259" s="277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200</v>
      </c>
      <c r="AU259" s="287" t="s">
        <v>91</v>
      </c>
      <c r="AV259" s="13" t="s">
        <v>91</v>
      </c>
      <c r="AW259" s="13" t="s">
        <v>33</v>
      </c>
      <c r="AX259" s="13" t="s">
        <v>85</v>
      </c>
      <c r="AY259" s="287" t="s">
        <v>191</v>
      </c>
    </row>
    <row r="260" s="2" customFormat="1" ht="24.15" customHeight="1">
      <c r="A260" s="41"/>
      <c r="B260" s="42"/>
      <c r="C260" s="263" t="s">
        <v>455</v>
      </c>
      <c r="D260" s="263" t="s">
        <v>194</v>
      </c>
      <c r="E260" s="264" t="s">
        <v>514</v>
      </c>
      <c r="F260" s="265" t="s">
        <v>515</v>
      </c>
      <c r="G260" s="266" t="s">
        <v>516</v>
      </c>
      <c r="H260" s="267">
        <v>1</v>
      </c>
      <c r="I260" s="268"/>
      <c r="J260" s="269">
        <f>ROUND(I260*H260,2)</f>
        <v>0</v>
      </c>
      <c r="K260" s="270"/>
      <c r="L260" s="44"/>
      <c r="M260" s="271" t="s">
        <v>1</v>
      </c>
      <c r="N260" s="272" t="s">
        <v>44</v>
      </c>
      <c r="O260" s="100"/>
      <c r="P260" s="273">
        <f>O260*H260</f>
        <v>0</v>
      </c>
      <c r="Q260" s="273">
        <v>0</v>
      </c>
      <c r="R260" s="273">
        <f>Q260*H260</f>
        <v>0</v>
      </c>
      <c r="S260" s="273">
        <v>0</v>
      </c>
      <c r="T260" s="274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75" t="s">
        <v>198</v>
      </c>
      <c r="AT260" s="275" t="s">
        <v>194</v>
      </c>
      <c r="AU260" s="275" t="s">
        <v>91</v>
      </c>
      <c r="AY260" s="18" t="s">
        <v>191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8" t="s">
        <v>91</v>
      </c>
      <c r="BK260" s="160">
        <f>ROUND(I260*H260,2)</f>
        <v>0</v>
      </c>
      <c r="BL260" s="18" t="s">
        <v>198</v>
      </c>
      <c r="BM260" s="275" t="s">
        <v>1818</v>
      </c>
    </row>
    <row r="261" s="2" customFormat="1" ht="16.5" customHeight="1">
      <c r="A261" s="41"/>
      <c r="B261" s="42"/>
      <c r="C261" s="263" t="s">
        <v>461</v>
      </c>
      <c r="D261" s="263" t="s">
        <v>194</v>
      </c>
      <c r="E261" s="264" t="s">
        <v>519</v>
      </c>
      <c r="F261" s="265" t="s">
        <v>520</v>
      </c>
      <c r="G261" s="266" t="s">
        <v>231</v>
      </c>
      <c r="H261" s="267">
        <v>1</v>
      </c>
      <c r="I261" s="268"/>
      <c r="J261" s="269">
        <f>ROUND(I261*H261,2)</f>
        <v>0</v>
      </c>
      <c r="K261" s="270"/>
      <c r="L261" s="44"/>
      <c r="M261" s="271" t="s">
        <v>1</v>
      </c>
      <c r="N261" s="272" t="s">
        <v>44</v>
      </c>
      <c r="O261" s="100"/>
      <c r="P261" s="273">
        <f>O261*H261</f>
        <v>0</v>
      </c>
      <c r="Q261" s="273">
        <v>0</v>
      </c>
      <c r="R261" s="273">
        <f>Q261*H261</f>
        <v>0</v>
      </c>
      <c r="S261" s="273">
        <v>0.00014999999999999999</v>
      </c>
      <c r="T261" s="274">
        <f>S261*H261</f>
        <v>0.00014999999999999999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75" t="s">
        <v>198</v>
      </c>
      <c r="AT261" s="275" t="s">
        <v>194</v>
      </c>
      <c r="AU261" s="275" t="s">
        <v>91</v>
      </c>
      <c r="AY261" s="18" t="s">
        <v>191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8" t="s">
        <v>91</v>
      </c>
      <c r="BK261" s="160">
        <f>ROUND(I261*H261,2)</f>
        <v>0</v>
      </c>
      <c r="BL261" s="18" t="s">
        <v>198</v>
      </c>
      <c r="BM261" s="275" t="s">
        <v>1819</v>
      </c>
    </row>
    <row r="262" s="2" customFormat="1" ht="16.5" customHeight="1">
      <c r="A262" s="41"/>
      <c r="B262" s="42"/>
      <c r="C262" s="263" t="s">
        <v>466</v>
      </c>
      <c r="D262" s="263" t="s">
        <v>194</v>
      </c>
      <c r="E262" s="264" t="s">
        <v>1659</v>
      </c>
      <c r="F262" s="265" t="s">
        <v>1660</v>
      </c>
      <c r="G262" s="266" t="s">
        <v>231</v>
      </c>
      <c r="H262" s="267">
        <v>2</v>
      </c>
      <c r="I262" s="268"/>
      <c r="J262" s="269">
        <f>ROUND(I262*H262,2)</f>
        <v>0</v>
      </c>
      <c r="K262" s="270"/>
      <c r="L262" s="44"/>
      <c r="M262" s="271" t="s">
        <v>1</v>
      </c>
      <c r="N262" s="272" t="s">
        <v>44</v>
      </c>
      <c r="O262" s="100"/>
      <c r="P262" s="273">
        <f>O262*H262</f>
        <v>0</v>
      </c>
      <c r="Q262" s="273">
        <v>0</v>
      </c>
      <c r="R262" s="273">
        <f>Q262*H262</f>
        <v>0</v>
      </c>
      <c r="S262" s="273">
        <v>0.00021000000000000001</v>
      </c>
      <c r="T262" s="274">
        <f>S262*H262</f>
        <v>0.00042000000000000002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5" t="s">
        <v>198</v>
      </c>
      <c r="AT262" s="275" t="s">
        <v>194</v>
      </c>
      <c r="AU262" s="275" t="s">
        <v>91</v>
      </c>
      <c r="AY262" s="18" t="s">
        <v>191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8" t="s">
        <v>91</v>
      </c>
      <c r="BK262" s="160">
        <f>ROUND(I262*H262,2)</f>
        <v>0</v>
      </c>
      <c r="BL262" s="18" t="s">
        <v>198</v>
      </c>
      <c r="BM262" s="275" t="s">
        <v>1820</v>
      </c>
    </row>
    <row r="263" s="2" customFormat="1" ht="16.5" customHeight="1">
      <c r="A263" s="41"/>
      <c r="B263" s="42"/>
      <c r="C263" s="263" t="s">
        <v>470</v>
      </c>
      <c r="D263" s="263" t="s">
        <v>194</v>
      </c>
      <c r="E263" s="264" t="s">
        <v>523</v>
      </c>
      <c r="F263" s="265" t="s">
        <v>524</v>
      </c>
      <c r="G263" s="266" t="s">
        <v>231</v>
      </c>
      <c r="H263" s="267">
        <v>4</v>
      </c>
      <c r="I263" s="268"/>
      <c r="J263" s="269">
        <f>ROUND(I263*H263,2)</f>
        <v>0</v>
      </c>
      <c r="K263" s="270"/>
      <c r="L263" s="44"/>
      <c r="M263" s="271" t="s">
        <v>1</v>
      </c>
      <c r="N263" s="272" t="s">
        <v>44</v>
      </c>
      <c r="O263" s="100"/>
      <c r="P263" s="273">
        <f>O263*H263</f>
        <v>0</v>
      </c>
      <c r="Q263" s="273">
        <v>0</v>
      </c>
      <c r="R263" s="273">
        <f>Q263*H263</f>
        <v>0</v>
      </c>
      <c r="S263" s="273">
        <v>0</v>
      </c>
      <c r="T263" s="27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75" t="s">
        <v>198</v>
      </c>
      <c r="AT263" s="275" t="s">
        <v>194</v>
      </c>
      <c r="AU263" s="275" t="s">
        <v>91</v>
      </c>
      <c r="AY263" s="18" t="s">
        <v>191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8" t="s">
        <v>91</v>
      </c>
      <c r="BK263" s="160">
        <f>ROUND(I263*H263,2)</f>
        <v>0</v>
      </c>
      <c r="BL263" s="18" t="s">
        <v>198</v>
      </c>
      <c r="BM263" s="275" t="s">
        <v>1821</v>
      </c>
    </row>
    <row r="264" s="13" customFormat="1">
      <c r="A264" s="13"/>
      <c r="B264" s="276"/>
      <c r="C264" s="277"/>
      <c r="D264" s="278" t="s">
        <v>200</v>
      </c>
      <c r="E264" s="279" t="s">
        <v>1</v>
      </c>
      <c r="F264" s="280" t="s">
        <v>119</v>
      </c>
      <c r="G264" s="277"/>
      <c r="H264" s="281">
        <v>4</v>
      </c>
      <c r="I264" s="282"/>
      <c r="J264" s="277"/>
      <c r="K264" s="277"/>
      <c r="L264" s="283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7" t="s">
        <v>200</v>
      </c>
      <c r="AU264" s="287" t="s">
        <v>91</v>
      </c>
      <c r="AV264" s="13" t="s">
        <v>91</v>
      </c>
      <c r="AW264" s="13" t="s">
        <v>33</v>
      </c>
      <c r="AX264" s="13" t="s">
        <v>85</v>
      </c>
      <c r="AY264" s="287" t="s">
        <v>191</v>
      </c>
    </row>
    <row r="265" s="12" customFormat="1" ht="25.92" customHeight="1">
      <c r="A265" s="12"/>
      <c r="B265" s="248"/>
      <c r="C265" s="249"/>
      <c r="D265" s="250" t="s">
        <v>77</v>
      </c>
      <c r="E265" s="251" t="s">
        <v>526</v>
      </c>
      <c r="F265" s="251" t="s">
        <v>527</v>
      </c>
      <c r="G265" s="249"/>
      <c r="H265" s="249"/>
      <c r="I265" s="252"/>
      <c r="J265" s="227">
        <f>BK265</f>
        <v>0</v>
      </c>
      <c r="K265" s="249"/>
      <c r="L265" s="253"/>
      <c r="M265" s="254"/>
      <c r="N265" s="255"/>
      <c r="O265" s="255"/>
      <c r="P265" s="256">
        <f>P266</f>
        <v>0</v>
      </c>
      <c r="Q265" s="255"/>
      <c r="R265" s="256">
        <f>R266</f>
        <v>0</v>
      </c>
      <c r="S265" s="255"/>
      <c r="T265" s="257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58" t="s">
        <v>121</v>
      </c>
      <c r="AT265" s="259" t="s">
        <v>77</v>
      </c>
      <c r="AU265" s="259" t="s">
        <v>78</v>
      </c>
      <c r="AY265" s="258" t="s">
        <v>191</v>
      </c>
      <c r="BK265" s="260">
        <f>BK266</f>
        <v>0</v>
      </c>
    </row>
    <row r="266" s="2" customFormat="1" ht="44.25" customHeight="1">
      <c r="A266" s="41"/>
      <c r="B266" s="42"/>
      <c r="C266" s="263" t="s">
        <v>474</v>
      </c>
      <c r="D266" s="263" t="s">
        <v>194</v>
      </c>
      <c r="E266" s="264" t="s">
        <v>529</v>
      </c>
      <c r="F266" s="265" t="s">
        <v>530</v>
      </c>
      <c r="G266" s="266" t="s">
        <v>531</v>
      </c>
      <c r="H266" s="267">
        <v>10</v>
      </c>
      <c r="I266" s="268"/>
      <c r="J266" s="269">
        <f>ROUND(I266*H266,2)</f>
        <v>0</v>
      </c>
      <c r="K266" s="270"/>
      <c r="L266" s="44"/>
      <c r="M266" s="271" t="s">
        <v>1</v>
      </c>
      <c r="N266" s="272" t="s">
        <v>44</v>
      </c>
      <c r="O266" s="100"/>
      <c r="P266" s="273">
        <f>O266*H266</f>
        <v>0</v>
      </c>
      <c r="Q266" s="273">
        <v>0</v>
      </c>
      <c r="R266" s="273">
        <f>Q266*H266</f>
        <v>0</v>
      </c>
      <c r="S266" s="273">
        <v>0</v>
      </c>
      <c r="T266" s="274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75" t="s">
        <v>532</v>
      </c>
      <c r="AT266" s="275" t="s">
        <v>194</v>
      </c>
      <c r="AU266" s="275" t="s">
        <v>85</v>
      </c>
      <c r="AY266" s="18" t="s">
        <v>191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8" t="s">
        <v>91</v>
      </c>
      <c r="BK266" s="160">
        <f>ROUND(I266*H266,2)</f>
        <v>0</v>
      </c>
      <c r="BL266" s="18" t="s">
        <v>532</v>
      </c>
      <c r="BM266" s="275" t="s">
        <v>1822</v>
      </c>
    </row>
    <row r="267" s="12" customFormat="1" ht="25.92" customHeight="1">
      <c r="A267" s="12"/>
      <c r="B267" s="248"/>
      <c r="C267" s="249"/>
      <c r="D267" s="250" t="s">
        <v>77</v>
      </c>
      <c r="E267" s="251" t="s">
        <v>170</v>
      </c>
      <c r="F267" s="251" t="s">
        <v>534</v>
      </c>
      <c r="G267" s="249"/>
      <c r="H267" s="249"/>
      <c r="I267" s="252"/>
      <c r="J267" s="227">
        <f>BK267</f>
        <v>0</v>
      </c>
      <c r="K267" s="249"/>
      <c r="L267" s="253"/>
      <c r="M267" s="254"/>
      <c r="N267" s="255"/>
      <c r="O267" s="255"/>
      <c r="P267" s="256">
        <f>SUM(P268:P272)</f>
        <v>0</v>
      </c>
      <c r="Q267" s="255"/>
      <c r="R267" s="256">
        <f>SUM(R268:R272)</f>
        <v>0</v>
      </c>
      <c r="S267" s="255"/>
      <c r="T267" s="257">
        <f>SUM(T268:T272)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58" t="s">
        <v>221</v>
      </c>
      <c r="AT267" s="259" t="s">
        <v>77</v>
      </c>
      <c r="AU267" s="259" t="s">
        <v>78</v>
      </c>
      <c r="AY267" s="258" t="s">
        <v>191</v>
      </c>
      <c r="BK267" s="260">
        <f>SUM(BK268:BK272)</f>
        <v>0</v>
      </c>
    </row>
    <row r="268" s="2" customFormat="1" ht="55.5" customHeight="1">
      <c r="A268" s="41"/>
      <c r="B268" s="42"/>
      <c r="C268" s="263" t="s">
        <v>478</v>
      </c>
      <c r="D268" s="263" t="s">
        <v>194</v>
      </c>
      <c r="E268" s="264" t="s">
        <v>536</v>
      </c>
      <c r="F268" s="265" t="s">
        <v>537</v>
      </c>
      <c r="G268" s="266" t="s">
        <v>538</v>
      </c>
      <c r="H268" s="267">
        <v>1</v>
      </c>
      <c r="I268" s="268"/>
      <c r="J268" s="269">
        <f>ROUND(I268*H268,2)</f>
        <v>0</v>
      </c>
      <c r="K268" s="270"/>
      <c r="L268" s="44"/>
      <c r="M268" s="271" t="s">
        <v>1</v>
      </c>
      <c r="N268" s="272" t="s">
        <v>44</v>
      </c>
      <c r="O268" s="100"/>
      <c r="P268" s="273">
        <f>O268*H268</f>
        <v>0</v>
      </c>
      <c r="Q268" s="273">
        <v>0</v>
      </c>
      <c r="R268" s="273">
        <f>Q268*H268</f>
        <v>0</v>
      </c>
      <c r="S268" s="273">
        <v>0</v>
      </c>
      <c r="T268" s="27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75" t="s">
        <v>539</v>
      </c>
      <c r="AT268" s="275" t="s">
        <v>194</v>
      </c>
      <c r="AU268" s="275" t="s">
        <v>85</v>
      </c>
      <c r="AY268" s="18" t="s">
        <v>191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8" t="s">
        <v>91</v>
      </c>
      <c r="BK268" s="160">
        <f>ROUND(I268*H268,2)</f>
        <v>0</v>
      </c>
      <c r="BL268" s="18" t="s">
        <v>539</v>
      </c>
      <c r="BM268" s="275" t="s">
        <v>1823</v>
      </c>
    </row>
    <row r="269" s="2" customFormat="1" ht="44.25" customHeight="1">
      <c r="A269" s="41"/>
      <c r="B269" s="42"/>
      <c r="C269" s="263" t="s">
        <v>485</v>
      </c>
      <c r="D269" s="263" t="s">
        <v>194</v>
      </c>
      <c r="E269" s="264" t="s">
        <v>542</v>
      </c>
      <c r="F269" s="265" t="s">
        <v>543</v>
      </c>
      <c r="G269" s="266" t="s">
        <v>197</v>
      </c>
      <c r="H269" s="267">
        <v>22.971</v>
      </c>
      <c r="I269" s="268"/>
      <c r="J269" s="269">
        <f>ROUND(I269*H269,2)</f>
        <v>0</v>
      </c>
      <c r="K269" s="270"/>
      <c r="L269" s="44"/>
      <c r="M269" s="271" t="s">
        <v>1</v>
      </c>
      <c r="N269" s="272" t="s">
        <v>44</v>
      </c>
      <c r="O269" s="100"/>
      <c r="P269" s="273">
        <f>O269*H269</f>
        <v>0</v>
      </c>
      <c r="Q269" s="273">
        <v>0</v>
      </c>
      <c r="R269" s="273">
        <f>Q269*H269</f>
        <v>0</v>
      </c>
      <c r="S269" s="273">
        <v>0</v>
      </c>
      <c r="T269" s="274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75" t="s">
        <v>539</v>
      </c>
      <c r="AT269" s="275" t="s">
        <v>194</v>
      </c>
      <c r="AU269" s="275" t="s">
        <v>85</v>
      </c>
      <c r="AY269" s="18" t="s">
        <v>191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8" t="s">
        <v>91</v>
      </c>
      <c r="BK269" s="160">
        <f>ROUND(I269*H269,2)</f>
        <v>0</v>
      </c>
      <c r="BL269" s="18" t="s">
        <v>539</v>
      </c>
      <c r="BM269" s="275" t="s">
        <v>1824</v>
      </c>
    </row>
    <row r="270" s="13" customFormat="1">
      <c r="A270" s="13"/>
      <c r="B270" s="276"/>
      <c r="C270" s="277"/>
      <c r="D270" s="278" t="s">
        <v>200</v>
      </c>
      <c r="E270" s="279" t="s">
        <v>1</v>
      </c>
      <c r="F270" s="280" t="s">
        <v>545</v>
      </c>
      <c r="G270" s="277"/>
      <c r="H270" s="281">
        <v>22.971</v>
      </c>
      <c r="I270" s="282"/>
      <c r="J270" s="277"/>
      <c r="K270" s="277"/>
      <c r="L270" s="283"/>
      <c r="M270" s="284"/>
      <c r="N270" s="285"/>
      <c r="O270" s="285"/>
      <c r="P270" s="285"/>
      <c r="Q270" s="285"/>
      <c r="R270" s="285"/>
      <c r="S270" s="285"/>
      <c r="T270" s="28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7" t="s">
        <v>200</v>
      </c>
      <c r="AU270" s="287" t="s">
        <v>85</v>
      </c>
      <c r="AV270" s="13" t="s">
        <v>91</v>
      </c>
      <c r="AW270" s="13" t="s">
        <v>33</v>
      </c>
      <c r="AX270" s="13" t="s">
        <v>78</v>
      </c>
      <c r="AY270" s="287" t="s">
        <v>191</v>
      </c>
    </row>
    <row r="271" s="14" customFormat="1">
      <c r="A271" s="14"/>
      <c r="B271" s="288"/>
      <c r="C271" s="289"/>
      <c r="D271" s="278" t="s">
        <v>200</v>
      </c>
      <c r="E271" s="290" t="s">
        <v>1</v>
      </c>
      <c r="F271" s="291" t="s">
        <v>204</v>
      </c>
      <c r="G271" s="289"/>
      <c r="H271" s="292">
        <v>22.971</v>
      </c>
      <c r="I271" s="293"/>
      <c r="J271" s="289"/>
      <c r="K271" s="289"/>
      <c r="L271" s="294"/>
      <c r="M271" s="295"/>
      <c r="N271" s="296"/>
      <c r="O271" s="296"/>
      <c r="P271" s="296"/>
      <c r="Q271" s="296"/>
      <c r="R271" s="296"/>
      <c r="S271" s="296"/>
      <c r="T271" s="29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8" t="s">
        <v>200</v>
      </c>
      <c r="AU271" s="298" t="s">
        <v>85</v>
      </c>
      <c r="AV271" s="14" t="s">
        <v>121</v>
      </c>
      <c r="AW271" s="14" t="s">
        <v>33</v>
      </c>
      <c r="AX271" s="14" t="s">
        <v>85</v>
      </c>
      <c r="AY271" s="298" t="s">
        <v>191</v>
      </c>
    </row>
    <row r="272" s="2" customFormat="1" ht="24.15" customHeight="1">
      <c r="A272" s="41"/>
      <c r="B272" s="42"/>
      <c r="C272" s="263" t="s">
        <v>489</v>
      </c>
      <c r="D272" s="263" t="s">
        <v>194</v>
      </c>
      <c r="E272" s="264" t="s">
        <v>547</v>
      </c>
      <c r="F272" s="265" t="s">
        <v>548</v>
      </c>
      <c r="G272" s="266" t="s">
        <v>538</v>
      </c>
      <c r="H272" s="267">
        <v>1</v>
      </c>
      <c r="I272" s="268"/>
      <c r="J272" s="269">
        <f>ROUND(I272*H272,2)</f>
        <v>0</v>
      </c>
      <c r="K272" s="270"/>
      <c r="L272" s="44"/>
      <c r="M272" s="271" t="s">
        <v>1</v>
      </c>
      <c r="N272" s="272" t="s">
        <v>44</v>
      </c>
      <c r="O272" s="100"/>
      <c r="P272" s="273">
        <f>O272*H272</f>
        <v>0</v>
      </c>
      <c r="Q272" s="273">
        <v>0</v>
      </c>
      <c r="R272" s="273">
        <f>Q272*H272</f>
        <v>0</v>
      </c>
      <c r="S272" s="273">
        <v>0</v>
      </c>
      <c r="T272" s="274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75" t="s">
        <v>539</v>
      </c>
      <c r="AT272" s="275" t="s">
        <v>194</v>
      </c>
      <c r="AU272" s="275" t="s">
        <v>85</v>
      </c>
      <c r="AY272" s="18" t="s">
        <v>191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8" t="s">
        <v>91</v>
      </c>
      <c r="BK272" s="160">
        <f>ROUND(I272*H272,2)</f>
        <v>0</v>
      </c>
      <c r="BL272" s="18" t="s">
        <v>539</v>
      </c>
      <c r="BM272" s="275" t="s">
        <v>1825</v>
      </c>
    </row>
    <row r="273" s="12" customFormat="1" ht="25.92" customHeight="1">
      <c r="A273" s="12"/>
      <c r="B273" s="248"/>
      <c r="C273" s="249"/>
      <c r="D273" s="250" t="s">
        <v>77</v>
      </c>
      <c r="E273" s="251" t="s">
        <v>550</v>
      </c>
      <c r="F273" s="251" t="s">
        <v>551</v>
      </c>
      <c r="G273" s="249"/>
      <c r="H273" s="249"/>
      <c r="I273" s="252"/>
      <c r="J273" s="227">
        <f>BK273</f>
        <v>0</v>
      </c>
      <c r="K273" s="249"/>
      <c r="L273" s="253"/>
      <c r="M273" s="254"/>
      <c r="N273" s="255"/>
      <c r="O273" s="255"/>
      <c r="P273" s="256">
        <f>SUM(P274:P276)</f>
        <v>0</v>
      </c>
      <c r="Q273" s="255"/>
      <c r="R273" s="256">
        <f>SUM(R274:R276)</f>
        <v>0</v>
      </c>
      <c r="S273" s="255"/>
      <c r="T273" s="257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58" t="s">
        <v>85</v>
      </c>
      <c r="AT273" s="259" t="s">
        <v>77</v>
      </c>
      <c r="AU273" s="259" t="s">
        <v>78</v>
      </c>
      <c r="AY273" s="258" t="s">
        <v>191</v>
      </c>
      <c r="BK273" s="260">
        <f>SUM(BK274:BK276)</f>
        <v>0</v>
      </c>
    </row>
    <row r="274" s="2" customFormat="1" ht="55.5" customHeight="1">
      <c r="A274" s="41"/>
      <c r="B274" s="42"/>
      <c r="C274" s="263" t="s">
        <v>494</v>
      </c>
      <c r="D274" s="263" t="s">
        <v>194</v>
      </c>
      <c r="E274" s="264" t="s">
        <v>553</v>
      </c>
      <c r="F274" s="265" t="s">
        <v>554</v>
      </c>
      <c r="G274" s="266" t="s">
        <v>1</v>
      </c>
      <c r="H274" s="267">
        <v>0</v>
      </c>
      <c r="I274" s="268"/>
      <c r="J274" s="269">
        <f>ROUND(I274*H274,2)</f>
        <v>0</v>
      </c>
      <c r="K274" s="270"/>
      <c r="L274" s="44"/>
      <c r="M274" s="271" t="s">
        <v>1</v>
      </c>
      <c r="N274" s="272" t="s">
        <v>44</v>
      </c>
      <c r="O274" s="100"/>
      <c r="P274" s="273">
        <f>O274*H274</f>
        <v>0</v>
      </c>
      <c r="Q274" s="273">
        <v>0</v>
      </c>
      <c r="R274" s="273">
        <f>Q274*H274</f>
        <v>0</v>
      </c>
      <c r="S274" s="273">
        <v>0</v>
      </c>
      <c r="T274" s="274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75" t="s">
        <v>532</v>
      </c>
      <c r="AT274" s="275" t="s">
        <v>194</v>
      </c>
      <c r="AU274" s="275" t="s">
        <v>85</v>
      </c>
      <c r="AY274" s="18" t="s">
        <v>191</v>
      </c>
      <c r="BE274" s="160">
        <f>IF(N274="základná",J274,0)</f>
        <v>0</v>
      </c>
      <c r="BF274" s="160">
        <f>IF(N274="znížená",J274,0)</f>
        <v>0</v>
      </c>
      <c r="BG274" s="160">
        <f>IF(N274="zákl. prenesená",J274,0)</f>
        <v>0</v>
      </c>
      <c r="BH274" s="160">
        <f>IF(N274="zníž. prenesená",J274,0)</f>
        <v>0</v>
      </c>
      <c r="BI274" s="160">
        <f>IF(N274="nulová",J274,0)</f>
        <v>0</v>
      </c>
      <c r="BJ274" s="18" t="s">
        <v>91</v>
      </c>
      <c r="BK274" s="160">
        <f>ROUND(I274*H274,2)</f>
        <v>0</v>
      </c>
      <c r="BL274" s="18" t="s">
        <v>532</v>
      </c>
      <c r="BM274" s="275" t="s">
        <v>1826</v>
      </c>
    </row>
    <row r="275" s="2" customFormat="1" ht="49.05" customHeight="1">
      <c r="A275" s="41"/>
      <c r="B275" s="42"/>
      <c r="C275" s="263" t="s">
        <v>198</v>
      </c>
      <c r="D275" s="263" t="s">
        <v>194</v>
      </c>
      <c r="E275" s="264" t="s">
        <v>557</v>
      </c>
      <c r="F275" s="265" t="s">
        <v>558</v>
      </c>
      <c r="G275" s="266" t="s">
        <v>1</v>
      </c>
      <c r="H275" s="267">
        <v>0</v>
      </c>
      <c r="I275" s="268"/>
      <c r="J275" s="269">
        <f>ROUND(I275*H275,2)</f>
        <v>0</v>
      </c>
      <c r="K275" s="270"/>
      <c r="L275" s="44"/>
      <c r="M275" s="271" t="s">
        <v>1</v>
      </c>
      <c r="N275" s="272" t="s">
        <v>44</v>
      </c>
      <c r="O275" s="100"/>
      <c r="P275" s="273">
        <f>O275*H275</f>
        <v>0</v>
      </c>
      <c r="Q275" s="273">
        <v>0</v>
      </c>
      <c r="R275" s="273">
        <f>Q275*H275</f>
        <v>0</v>
      </c>
      <c r="S275" s="273">
        <v>0</v>
      </c>
      <c r="T275" s="274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75" t="s">
        <v>532</v>
      </c>
      <c r="AT275" s="275" t="s">
        <v>194</v>
      </c>
      <c r="AU275" s="275" t="s">
        <v>85</v>
      </c>
      <c r="AY275" s="18" t="s">
        <v>191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8" t="s">
        <v>91</v>
      </c>
      <c r="BK275" s="160">
        <f>ROUND(I275*H275,2)</f>
        <v>0</v>
      </c>
      <c r="BL275" s="18" t="s">
        <v>532</v>
      </c>
      <c r="BM275" s="275" t="s">
        <v>1827</v>
      </c>
    </row>
    <row r="276" s="2" customFormat="1" ht="49.05" customHeight="1">
      <c r="A276" s="41"/>
      <c r="B276" s="42"/>
      <c r="C276" s="263" t="s">
        <v>501</v>
      </c>
      <c r="D276" s="263" t="s">
        <v>194</v>
      </c>
      <c r="E276" s="264" t="s">
        <v>561</v>
      </c>
      <c r="F276" s="265" t="s">
        <v>562</v>
      </c>
      <c r="G276" s="266" t="s">
        <v>1</v>
      </c>
      <c r="H276" s="267">
        <v>0</v>
      </c>
      <c r="I276" s="268"/>
      <c r="J276" s="269">
        <f>ROUND(I276*H276,2)</f>
        <v>0</v>
      </c>
      <c r="K276" s="270"/>
      <c r="L276" s="44"/>
      <c r="M276" s="271" t="s">
        <v>1</v>
      </c>
      <c r="N276" s="272" t="s">
        <v>44</v>
      </c>
      <c r="O276" s="100"/>
      <c r="P276" s="273">
        <f>O276*H276</f>
        <v>0</v>
      </c>
      <c r="Q276" s="273">
        <v>0</v>
      </c>
      <c r="R276" s="273">
        <f>Q276*H276</f>
        <v>0</v>
      </c>
      <c r="S276" s="273">
        <v>0</v>
      </c>
      <c r="T276" s="27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75" t="s">
        <v>532</v>
      </c>
      <c r="AT276" s="275" t="s">
        <v>194</v>
      </c>
      <c r="AU276" s="275" t="s">
        <v>85</v>
      </c>
      <c r="AY276" s="18" t="s">
        <v>191</v>
      </c>
      <c r="BE276" s="160">
        <f>IF(N276="základná",J276,0)</f>
        <v>0</v>
      </c>
      <c r="BF276" s="160">
        <f>IF(N276="znížená",J276,0)</f>
        <v>0</v>
      </c>
      <c r="BG276" s="160">
        <f>IF(N276="zákl. prenesená",J276,0)</f>
        <v>0</v>
      </c>
      <c r="BH276" s="160">
        <f>IF(N276="zníž. prenesená",J276,0)</f>
        <v>0</v>
      </c>
      <c r="BI276" s="160">
        <f>IF(N276="nulová",J276,0)</f>
        <v>0</v>
      </c>
      <c r="BJ276" s="18" t="s">
        <v>91</v>
      </c>
      <c r="BK276" s="160">
        <f>ROUND(I276*H276,2)</f>
        <v>0</v>
      </c>
      <c r="BL276" s="18" t="s">
        <v>532</v>
      </c>
      <c r="BM276" s="275" t="s">
        <v>1828</v>
      </c>
    </row>
    <row r="277" s="2" customFormat="1" ht="49.92" customHeight="1">
      <c r="A277" s="41"/>
      <c r="B277" s="42"/>
      <c r="C277" s="43"/>
      <c r="D277" s="43"/>
      <c r="E277" s="251" t="s">
        <v>564</v>
      </c>
      <c r="F277" s="251" t="s">
        <v>565</v>
      </c>
      <c r="G277" s="43"/>
      <c r="H277" s="43"/>
      <c r="I277" s="43"/>
      <c r="J277" s="227">
        <f>BK277</f>
        <v>0</v>
      </c>
      <c r="K277" s="43"/>
      <c r="L277" s="44"/>
      <c r="M277" s="321"/>
      <c r="N277" s="322"/>
      <c r="O277" s="100"/>
      <c r="P277" s="100"/>
      <c r="Q277" s="100"/>
      <c r="R277" s="100"/>
      <c r="S277" s="100"/>
      <c r="T277" s="10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8" t="s">
        <v>77</v>
      </c>
      <c r="AU277" s="18" t="s">
        <v>78</v>
      </c>
      <c r="AY277" s="18" t="s">
        <v>566</v>
      </c>
      <c r="BK277" s="160">
        <f>SUM(BK278:BK282)</f>
        <v>0</v>
      </c>
    </row>
    <row r="278" s="2" customFormat="1" ht="16.32" customHeight="1">
      <c r="A278" s="41"/>
      <c r="B278" s="42"/>
      <c r="C278" s="323" t="s">
        <v>1</v>
      </c>
      <c r="D278" s="323" t="s">
        <v>194</v>
      </c>
      <c r="E278" s="324" t="s">
        <v>1</v>
      </c>
      <c r="F278" s="325" t="s">
        <v>1</v>
      </c>
      <c r="G278" s="326" t="s">
        <v>1</v>
      </c>
      <c r="H278" s="327"/>
      <c r="I278" s="328"/>
      <c r="J278" s="329">
        <f>BK278</f>
        <v>0</v>
      </c>
      <c r="K278" s="270"/>
      <c r="L278" s="44"/>
      <c r="M278" s="330" t="s">
        <v>1</v>
      </c>
      <c r="N278" s="331" t="s">
        <v>44</v>
      </c>
      <c r="O278" s="100"/>
      <c r="P278" s="100"/>
      <c r="Q278" s="100"/>
      <c r="R278" s="100"/>
      <c r="S278" s="100"/>
      <c r="T278" s="10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8" t="s">
        <v>566</v>
      </c>
      <c r="AU278" s="18" t="s">
        <v>85</v>
      </c>
      <c r="AY278" s="18" t="s">
        <v>566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91</v>
      </c>
      <c r="BK278" s="160">
        <f>I278*H278</f>
        <v>0</v>
      </c>
    </row>
    <row r="279" s="2" customFormat="1" ht="16.32" customHeight="1">
      <c r="A279" s="41"/>
      <c r="B279" s="42"/>
      <c r="C279" s="323" t="s">
        <v>1</v>
      </c>
      <c r="D279" s="323" t="s">
        <v>194</v>
      </c>
      <c r="E279" s="324" t="s">
        <v>1</v>
      </c>
      <c r="F279" s="325" t="s">
        <v>1</v>
      </c>
      <c r="G279" s="326" t="s">
        <v>1</v>
      </c>
      <c r="H279" s="327"/>
      <c r="I279" s="328"/>
      <c r="J279" s="329">
        <f>BK279</f>
        <v>0</v>
      </c>
      <c r="K279" s="270"/>
      <c r="L279" s="44"/>
      <c r="M279" s="330" t="s">
        <v>1</v>
      </c>
      <c r="N279" s="331" t="s">
        <v>44</v>
      </c>
      <c r="O279" s="100"/>
      <c r="P279" s="100"/>
      <c r="Q279" s="100"/>
      <c r="R279" s="100"/>
      <c r="S279" s="100"/>
      <c r="T279" s="10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8" t="s">
        <v>566</v>
      </c>
      <c r="AU279" s="18" t="s">
        <v>85</v>
      </c>
      <c r="AY279" s="18" t="s">
        <v>566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8" t="s">
        <v>91</v>
      </c>
      <c r="BK279" s="160">
        <f>I279*H279</f>
        <v>0</v>
      </c>
    </row>
    <row r="280" s="2" customFormat="1" ht="16.32" customHeight="1">
      <c r="A280" s="41"/>
      <c r="B280" s="42"/>
      <c r="C280" s="323" t="s">
        <v>1</v>
      </c>
      <c r="D280" s="323" t="s">
        <v>194</v>
      </c>
      <c r="E280" s="324" t="s">
        <v>1</v>
      </c>
      <c r="F280" s="325" t="s">
        <v>1</v>
      </c>
      <c r="G280" s="326" t="s">
        <v>1</v>
      </c>
      <c r="H280" s="327"/>
      <c r="I280" s="328"/>
      <c r="J280" s="329">
        <f>BK280</f>
        <v>0</v>
      </c>
      <c r="K280" s="270"/>
      <c r="L280" s="44"/>
      <c r="M280" s="330" t="s">
        <v>1</v>
      </c>
      <c r="N280" s="331" t="s">
        <v>44</v>
      </c>
      <c r="O280" s="100"/>
      <c r="P280" s="100"/>
      <c r="Q280" s="100"/>
      <c r="R280" s="100"/>
      <c r="S280" s="100"/>
      <c r="T280" s="10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8" t="s">
        <v>566</v>
      </c>
      <c r="AU280" s="18" t="s">
        <v>85</v>
      </c>
      <c r="AY280" s="18" t="s">
        <v>566</v>
      </c>
      <c r="BE280" s="160">
        <f>IF(N280="základná",J280,0)</f>
        <v>0</v>
      </c>
      <c r="BF280" s="160">
        <f>IF(N280="znížená",J280,0)</f>
        <v>0</v>
      </c>
      <c r="BG280" s="160">
        <f>IF(N280="zákl. prenesená",J280,0)</f>
        <v>0</v>
      </c>
      <c r="BH280" s="160">
        <f>IF(N280="zníž. prenesená",J280,0)</f>
        <v>0</v>
      </c>
      <c r="BI280" s="160">
        <f>IF(N280="nulová",J280,0)</f>
        <v>0</v>
      </c>
      <c r="BJ280" s="18" t="s">
        <v>91</v>
      </c>
      <c r="BK280" s="160">
        <f>I280*H280</f>
        <v>0</v>
      </c>
    </row>
    <row r="281" s="2" customFormat="1" ht="16.32" customHeight="1">
      <c r="A281" s="41"/>
      <c r="B281" s="42"/>
      <c r="C281" s="323" t="s">
        <v>1</v>
      </c>
      <c r="D281" s="323" t="s">
        <v>194</v>
      </c>
      <c r="E281" s="324" t="s">
        <v>1</v>
      </c>
      <c r="F281" s="325" t="s">
        <v>1</v>
      </c>
      <c r="G281" s="326" t="s">
        <v>1</v>
      </c>
      <c r="H281" s="327"/>
      <c r="I281" s="328"/>
      <c r="J281" s="329">
        <f>BK281</f>
        <v>0</v>
      </c>
      <c r="K281" s="270"/>
      <c r="L281" s="44"/>
      <c r="M281" s="330" t="s">
        <v>1</v>
      </c>
      <c r="N281" s="331" t="s">
        <v>44</v>
      </c>
      <c r="O281" s="100"/>
      <c r="P281" s="100"/>
      <c r="Q281" s="100"/>
      <c r="R281" s="100"/>
      <c r="S281" s="100"/>
      <c r="T281" s="10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8" t="s">
        <v>566</v>
      </c>
      <c r="AU281" s="18" t="s">
        <v>85</v>
      </c>
      <c r="AY281" s="18" t="s">
        <v>566</v>
      </c>
      <c r="BE281" s="160">
        <f>IF(N281="základná",J281,0)</f>
        <v>0</v>
      </c>
      <c r="BF281" s="160">
        <f>IF(N281="znížená",J281,0)</f>
        <v>0</v>
      </c>
      <c r="BG281" s="160">
        <f>IF(N281="zákl. prenesená",J281,0)</f>
        <v>0</v>
      </c>
      <c r="BH281" s="160">
        <f>IF(N281="zníž. prenesená",J281,0)</f>
        <v>0</v>
      </c>
      <c r="BI281" s="160">
        <f>IF(N281="nulová",J281,0)</f>
        <v>0</v>
      </c>
      <c r="BJ281" s="18" t="s">
        <v>91</v>
      </c>
      <c r="BK281" s="160">
        <f>I281*H281</f>
        <v>0</v>
      </c>
    </row>
    <row r="282" s="2" customFormat="1" ht="16.32" customHeight="1">
      <c r="A282" s="41"/>
      <c r="B282" s="42"/>
      <c r="C282" s="323" t="s">
        <v>1</v>
      </c>
      <c r="D282" s="323" t="s">
        <v>194</v>
      </c>
      <c r="E282" s="324" t="s">
        <v>1</v>
      </c>
      <c r="F282" s="325" t="s">
        <v>1</v>
      </c>
      <c r="G282" s="326" t="s">
        <v>1</v>
      </c>
      <c r="H282" s="327"/>
      <c r="I282" s="328"/>
      <c r="J282" s="329">
        <f>BK282</f>
        <v>0</v>
      </c>
      <c r="K282" s="270"/>
      <c r="L282" s="44"/>
      <c r="M282" s="330" t="s">
        <v>1</v>
      </c>
      <c r="N282" s="331" t="s">
        <v>44</v>
      </c>
      <c r="O282" s="332"/>
      <c r="P282" s="332"/>
      <c r="Q282" s="332"/>
      <c r="R282" s="332"/>
      <c r="S282" s="332"/>
      <c r="T282" s="333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8" t="s">
        <v>566</v>
      </c>
      <c r="AU282" s="18" t="s">
        <v>85</v>
      </c>
      <c r="AY282" s="18" t="s">
        <v>566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8" t="s">
        <v>91</v>
      </c>
      <c r="BK282" s="160">
        <f>I282*H282</f>
        <v>0</v>
      </c>
    </row>
    <row r="283" s="2" customFormat="1" ht="6.96" customHeight="1">
      <c r="A283" s="41"/>
      <c r="B283" s="75"/>
      <c r="C283" s="76"/>
      <c r="D283" s="76"/>
      <c r="E283" s="76"/>
      <c r="F283" s="76"/>
      <c r="G283" s="76"/>
      <c r="H283" s="76"/>
      <c r="I283" s="76"/>
      <c r="J283" s="76"/>
      <c r="K283" s="76"/>
      <c r="L283" s="44"/>
      <c r="M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</row>
  </sheetData>
  <sheetProtection sheet="1" autoFilter="0" formatColumns="0" formatRows="0" objects="1" scenarios="1" spinCount="100000" saltValue="1El/cfKqmozqbaoHfeM3kgkTnHTTZb7fvc/4jl13MNkoui58tmL4Q6v2g2kHzM0TF2kNL/Ztx8NcV89s1xDC7A==" hashValue="X6bZbvn1pGFwk3keWPFsXw6P94BgobN0aFmDqXaC5nPwY8Tx8e7tZatK3TzThhQFo3S+1EzRNLqDYwnNj2QrQA==" algorithmName="SHA-512" password="C549"/>
  <autoFilter ref="C145:K28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8:F118"/>
    <mergeCell ref="D119:F119"/>
    <mergeCell ref="D120:F120"/>
    <mergeCell ref="D121:F121"/>
    <mergeCell ref="D122:F122"/>
    <mergeCell ref="E134:H134"/>
    <mergeCell ref="E136:H136"/>
    <mergeCell ref="E138:H138"/>
    <mergeCell ref="L2:V2"/>
  </mergeCells>
  <dataValidations count="2">
    <dataValidation type="list" allowBlank="1" showInputMessage="1" showErrorMessage="1" error="Povolené sú hodnoty K, M." sqref="D278:D283">
      <formula1>"K, M"</formula1>
    </dataValidation>
    <dataValidation type="list" allowBlank="1" showInputMessage="1" showErrorMessage="1" error="Povolené sú hodnoty základná, znížená, nulová." sqref="N278:N28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8"/>
      <c r="C3" s="169"/>
      <c r="D3" s="169"/>
      <c r="E3" s="169"/>
      <c r="F3" s="169"/>
      <c r="G3" s="169"/>
      <c r="H3" s="21"/>
    </row>
    <row r="4" s="1" customFormat="1" ht="24.96" customHeight="1">
      <c r="B4" s="21"/>
      <c r="C4" s="170" t="s">
        <v>1829</v>
      </c>
      <c r="H4" s="21"/>
    </row>
    <row r="5" s="1" customFormat="1" ht="12" customHeight="1">
      <c r="B5" s="21"/>
      <c r="C5" s="344" t="s">
        <v>12</v>
      </c>
      <c r="D5" s="178" t="s">
        <v>13</v>
      </c>
      <c r="E5" s="1"/>
      <c r="F5" s="1"/>
      <c r="H5" s="21"/>
    </row>
    <row r="6" s="1" customFormat="1" ht="36.96" customHeight="1">
      <c r="B6" s="21"/>
      <c r="C6" s="345" t="s">
        <v>15</v>
      </c>
      <c r="D6" s="346" t="s">
        <v>16</v>
      </c>
      <c r="E6" s="1"/>
      <c r="F6" s="1"/>
      <c r="H6" s="21"/>
    </row>
    <row r="7" s="1" customFormat="1" ht="16.5" customHeight="1">
      <c r="B7" s="21"/>
      <c r="C7" s="172" t="s">
        <v>21</v>
      </c>
      <c r="D7" s="175" t="str">
        <f>'Rekapitulácia stavby'!AN8</f>
        <v>13. 2. 2025</v>
      </c>
      <c r="H7" s="21"/>
    </row>
    <row r="8" s="2" customFormat="1" ht="10.8" customHeight="1">
      <c r="A8" s="41"/>
      <c r="B8" s="44"/>
      <c r="C8" s="41"/>
      <c r="D8" s="41"/>
      <c r="E8" s="41"/>
      <c r="F8" s="41"/>
      <c r="G8" s="41"/>
      <c r="H8" s="44"/>
    </row>
    <row r="9" s="11" customFormat="1" ht="29.28" customHeight="1">
      <c r="A9" s="236"/>
      <c r="B9" s="347"/>
      <c r="C9" s="348" t="s">
        <v>59</v>
      </c>
      <c r="D9" s="349" t="s">
        <v>60</v>
      </c>
      <c r="E9" s="349" t="s">
        <v>179</v>
      </c>
      <c r="F9" s="350" t="s">
        <v>1830</v>
      </c>
      <c r="G9" s="236"/>
      <c r="H9" s="347"/>
    </row>
    <row r="10" s="2" customFormat="1" ht="26.4" customHeight="1">
      <c r="A10" s="41"/>
      <c r="B10" s="44"/>
      <c r="C10" s="351" t="s">
        <v>1831</v>
      </c>
      <c r="D10" s="351" t="s">
        <v>89</v>
      </c>
      <c r="E10" s="41"/>
      <c r="F10" s="41"/>
      <c r="G10" s="41"/>
      <c r="H10" s="44"/>
    </row>
    <row r="11" s="2" customFormat="1" ht="16.8" customHeight="1">
      <c r="A11" s="41"/>
      <c r="B11" s="44"/>
      <c r="C11" s="352" t="s">
        <v>126</v>
      </c>
      <c r="D11" s="353" t="s">
        <v>1</v>
      </c>
      <c r="E11" s="354" t="s">
        <v>1</v>
      </c>
      <c r="F11" s="355">
        <v>23</v>
      </c>
      <c r="G11" s="41"/>
      <c r="H11" s="44"/>
    </row>
    <row r="12" s="2" customFormat="1" ht="16.8" customHeight="1">
      <c r="A12" s="41"/>
      <c r="B12" s="44"/>
      <c r="C12" s="356" t="s">
        <v>1</v>
      </c>
      <c r="D12" s="356" t="s">
        <v>395</v>
      </c>
      <c r="E12" s="18" t="s">
        <v>1</v>
      </c>
      <c r="F12" s="357">
        <v>23</v>
      </c>
      <c r="G12" s="41"/>
      <c r="H12" s="44"/>
    </row>
    <row r="13" s="2" customFormat="1" ht="16.8" customHeight="1">
      <c r="A13" s="41"/>
      <c r="B13" s="44"/>
      <c r="C13" s="356" t="s">
        <v>126</v>
      </c>
      <c r="D13" s="356" t="s">
        <v>204</v>
      </c>
      <c r="E13" s="18" t="s">
        <v>1</v>
      </c>
      <c r="F13" s="357">
        <v>23</v>
      </c>
      <c r="G13" s="41"/>
      <c r="H13" s="44"/>
    </row>
    <row r="14" s="2" customFormat="1" ht="16.8" customHeight="1">
      <c r="A14" s="41"/>
      <c r="B14" s="44"/>
      <c r="C14" s="358" t="s">
        <v>1832</v>
      </c>
      <c r="D14" s="41"/>
      <c r="E14" s="41"/>
      <c r="F14" s="41"/>
      <c r="G14" s="41"/>
      <c r="H14" s="44"/>
    </row>
    <row r="15" s="2" customFormat="1" ht="16.8" customHeight="1">
      <c r="A15" s="41"/>
      <c r="B15" s="44"/>
      <c r="C15" s="356" t="s">
        <v>391</v>
      </c>
      <c r="D15" s="356" t="s">
        <v>392</v>
      </c>
      <c r="E15" s="18" t="s">
        <v>393</v>
      </c>
      <c r="F15" s="357">
        <v>23</v>
      </c>
      <c r="G15" s="41"/>
      <c r="H15" s="44"/>
    </row>
    <row r="16" s="2" customFormat="1" ht="16.8" customHeight="1">
      <c r="A16" s="41"/>
      <c r="B16" s="44"/>
      <c r="C16" s="356" t="s">
        <v>397</v>
      </c>
      <c r="D16" s="356" t="s">
        <v>398</v>
      </c>
      <c r="E16" s="18" t="s">
        <v>393</v>
      </c>
      <c r="F16" s="357">
        <v>23</v>
      </c>
      <c r="G16" s="41"/>
      <c r="H16" s="44"/>
    </row>
    <row r="17" s="2" customFormat="1" ht="16.8" customHeight="1">
      <c r="A17" s="41"/>
      <c r="B17" s="44"/>
      <c r="C17" s="352" t="s">
        <v>140</v>
      </c>
      <c r="D17" s="353" t="s">
        <v>1</v>
      </c>
      <c r="E17" s="354" t="s">
        <v>1</v>
      </c>
      <c r="F17" s="355">
        <v>37.064999999999998</v>
      </c>
      <c r="G17" s="41"/>
      <c r="H17" s="44"/>
    </row>
    <row r="18" s="2" customFormat="1" ht="16.8" customHeight="1">
      <c r="A18" s="41"/>
      <c r="B18" s="44"/>
      <c r="C18" s="356" t="s">
        <v>1</v>
      </c>
      <c r="D18" s="356" t="s">
        <v>446</v>
      </c>
      <c r="E18" s="18" t="s">
        <v>1</v>
      </c>
      <c r="F18" s="357">
        <v>21</v>
      </c>
      <c r="G18" s="41"/>
      <c r="H18" s="44"/>
    </row>
    <row r="19" s="2" customFormat="1" ht="16.8" customHeight="1">
      <c r="A19" s="41"/>
      <c r="B19" s="44"/>
      <c r="C19" s="356" t="s">
        <v>1</v>
      </c>
      <c r="D19" s="356" t="s">
        <v>447</v>
      </c>
      <c r="E19" s="18" t="s">
        <v>1</v>
      </c>
      <c r="F19" s="357">
        <v>10.08</v>
      </c>
      <c r="G19" s="41"/>
      <c r="H19" s="44"/>
    </row>
    <row r="20" s="2" customFormat="1" ht="16.8" customHeight="1">
      <c r="A20" s="41"/>
      <c r="B20" s="44"/>
      <c r="C20" s="356" t="s">
        <v>1</v>
      </c>
      <c r="D20" s="356" t="s">
        <v>448</v>
      </c>
      <c r="E20" s="18" t="s">
        <v>1</v>
      </c>
      <c r="F20" s="357">
        <v>5.9850000000000003</v>
      </c>
      <c r="G20" s="41"/>
      <c r="H20" s="44"/>
    </row>
    <row r="21" s="2" customFormat="1" ht="16.8" customHeight="1">
      <c r="A21" s="41"/>
      <c r="B21" s="44"/>
      <c r="C21" s="356" t="s">
        <v>140</v>
      </c>
      <c r="D21" s="356" t="s">
        <v>204</v>
      </c>
      <c r="E21" s="18" t="s">
        <v>1</v>
      </c>
      <c r="F21" s="357">
        <v>37.064999999999998</v>
      </c>
      <c r="G21" s="41"/>
      <c r="H21" s="44"/>
    </row>
    <row r="22" s="2" customFormat="1" ht="16.8" customHeight="1">
      <c r="A22" s="41"/>
      <c r="B22" s="44"/>
      <c r="C22" s="358" t="s">
        <v>1832</v>
      </c>
      <c r="D22" s="41"/>
      <c r="E22" s="41"/>
      <c r="F22" s="41"/>
      <c r="G22" s="41"/>
      <c r="H22" s="44"/>
    </row>
    <row r="23" s="2" customFormat="1">
      <c r="A23" s="41"/>
      <c r="B23" s="44"/>
      <c r="C23" s="356" t="s">
        <v>443</v>
      </c>
      <c r="D23" s="356" t="s">
        <v>444</v>
      </c>
      <c r="E23" s="18" t="s">
        <v>393</v>
      </c>
      <c r="F23" s="357">
        <v>37.064999999999998</v>
      </c>
      <c r="G23" s="41"/>
      <c r="H23" s="44"/>
    </row>
    <row r="24" s="2" customFormat="1" ht="16.8" customHeight="1">
      <c r="A24" s="41"/>
      <c r="B24" s="44"/>
      <c r="C24" s="356" t="s">
        <v>450</v>
      </c>
      <c r="D24" s="356" t="s">
        <v>451</v>
      </c>
      <c r="E24" s="18" t="s">
        <v>393</v>
      </c>
      <c r="F24" s="357">
        <v>37.064999999999998</v>
      </c>
      <c r="G24" s="41"/>
      <c r="H24" s="44"/>
    </row>
    <row r="25" s="2" customFormat="1" ht="16.8" customHeight="1">
      <c r="A25" s="41"/>
      <c r="B25" s="44"/>
      <c r="C25" s="352" t="s">
        <v>129</v>
      </c>
      <c r="D25" s="353" t="s">
        <v>1</v>
      </c>
      <c r="E25" s="354" t="s">
        <v>1</v>
      </c>
      <c r="F25" s="355">
        <v>59.100000000000001</v>
      </c>
      <c r="G25" s="41"/>
      <c r="H25" s="44"/>
    </row>
    <row r="26" s="2" customFormat="1" ht="16.8" customHeight="1">
      <c r="A26" s="41"/>
      <c r="B26" s="44"/>
      <c r="C26" s="356" t="s">
        <v>1</v>
      </c>
      <c r="D26" s="356" t="s">
        <v>459</v>
      </c>
      <c r="E26" s="18" t="s">
        <v>1</v>
      </c>
      <c r="F26" s="357">
        <v>59.100000000000001</v>
      </c>
      <c r="G26" s="41"/>
      <c r="H26" s="44"/>
    </row>
    <row r="27" s="2" customFormat="1" ht="16.8" customHeight="1">
      <c r="A27" s="41"/>
      <c r="B27" s="44"/>
      <c r="C27" s="356" t="s">
        <v>129</v>
      </c>
      <c r="D27" s="356" t="s">
        <v>214</v>
      </c>
      <c r="E27" s="18" t="s">
        <v>1</v>
      </c>
      <c r="F27" s="357">
        <v>59.100000000000001</v>
      </c>
      <c r="G27" s="41"/>
      <c r="H27" s="44"/>
    </row>
    <row r="28" s="2" customFormat="1" ht="16.8" customHeight="1">
      <c r="A28" s="41"/>
      <c r="B28" s="44"/>
      <c r="C28" s="358" t="s">
        <v>1832</v>
      </c>
      <c r="D28" s="41"/>
      <c r="E28" s="41"/>
      <c r="F28" s="41"/>
      <c r="G28" s="41"/>
      <c r="H28" s="44"/>
    </row>
    <row r="29" s="2" customFormat="1" ht="16.8" customHeight="1">
      <c r="A29" s="41"/>
      <c r="B29" s="44"/>
      <c r="C29" s="356" t="s">
        <v>456</v>
      </c>
      <c r="D29" s="356" t="s">
        <v>457</v>
      </c>
      <c r="E29" s="18" t="s">
        <v>197</v>
      </c>
      <c r="F29" s="357">
        <v>62.055</v>
      </c>
      <c r="G29" s="41"/>
      <c r="H29" s="44"/>
    </row>
    <row r="30" s="2" customFormat="1" ht="16.8" customHeight="1">
      <c r="A30" s="41"/>
      <c r="B30" s="44"/>
      <c r="C30" s="352" t="s">
        <v>127</v>
      </c>
      <c r="D30" s="353" t="s">
        <v>1</v>
      </c>
      <c r="E30" s="354" t="s">
        <v>1</v>
      </c>
      <c r="F30" s="355">
        <v>34.5</v>
      </c>
      <c r="G30" s="41"/>
      <c r="H30" s="44"/>
    </row>
    <row r="31" s="2" customFormat="1" ht="16.8" customHeight="1">
      <c r="A31" s="41"/>
      <c r="B31" s="44"/>
      <c r="C31" s="356" t="s">
        <v>1</v>
      </c>
      <c r="D31" s="356" t="s">
        <v>213</v>
      </c>
      <c r="E31" s="18" t="s">
        <v>1</v>
      </c>
      <c r="F31" s="357">
        <v>34.5</v>
      </c>
      <c r="G31" s="41"/>
      <c r="H31" s="44"/>
    </row>
    <row r="32" s="2" customFormat="1" ht="16.8" customHeight="1">
      <c r="A32" s="41"/>
      <c r="B32" s="44"/>
      <c r="C32" s="356" t="s">
        <v>127</v>
      </c>
      <c r="D32" s="356" t="s">
        <v>214</v>
      </c>
      <c r="E32" s="18" t="s">
        <v>1</v>
      </c>
      <c r="F32" s="357">
        <v>34.5</v>
      </c>
      <c r="G32" s="41"/>
      <c r="H32" s="44"/>
    </row>
    <row r="33" s="2" customFormat="1" ht="16.8" customHeight="1">
      <c r="A33" s="41"/>
      <c r="B33" s="44"/>
      <c r="C33" s="358" t="s">
        <v>1832</v>
      </c>
      <c r="D33" s="41"/>
      <c r="E33" s="41"/>
      <c r="F33" s="41"/>
      <c r="G33" s="41"/>
      <c r="H33" s="44"/>
    </row>
    <row r="34" s="2" customFormat="1" ht="16.8" customHeight="1">
      <c r="A34" s="41"/>
      <c r="B34" s="44"/>
      <c r="C34" s="356" t="s">
        <v>210</v>
      </c>
      <c r="D34" s="356" t="s">
        <v>211</v>
      </c>
      <c r="E34" s="18" t="s">
        <v>197</v>
      </c>
      <c r="F34" s="357">
        <v>36.225000000000001</v>
      </c>
      <c r="G34" s="41"/>
      <c r="H34" s="44"/>
    </row>
    <row r="35" s="2" customFormat="1" ht="16.8" customHeight="1">
      <c r="A35" s="41"/>
      <c r="B35" s="44"/>
      <c r="C35" s="356" t="s">
        <v>462</v>
      </c>
      <c r="D35" s="356" t="s">
        <v>463</v>
      </c>
      <c r="E35" s="18" t="s">
        <v>197</v>
      </c>
      <c r="F35" s="357">
        <v>96.555000000000007</v>
      </c>
      <c r="G35" s="41"/>
      <c r="H35" s="44"/>
    </row>
    <row r="36" s="2" customFormat="1" ht="16.8" customHeight="1">
      <c r="A36" s="41"/>
      <c r="B36" s="44"/>
      <c r="C36" s="356" t="s">
        <v>467</v>
      </c>
      <c r="D36" s="356" t="s">
        <v>468</v>
      </c>
      <c r="E36" s="18" t="s">
        <v>197</v>
      </c>
      <c r="F36" s="357">
        <v>96.555000000000007</v>
      </c>
      <c r="G36" s="41"/>
      <c r="H36" s="44"/>
    </row>
    <row r="37" s="2" customFormat="1" ht="16.8" customHeight="1">
      <c r="A37" s="41"/>
      <c r="B37" s="44"/>
      <c r="C37" s="356" t="s">
        <v>471</v>
      </c>
      <c r="D37" s="356" t="s">
        <v>472</v>
      </c>
      <c r="E37" s="18" t="s">
        <v>197</v>
      </c>
      <c r="F37" s="357">
        <v>96.555000000000007</v>
      </c>
      <c r="G37" s="41"/>
      <c r="H37" s="44"/>
    </row>
    <row r="38" s="2" customFormat="1" ht="16.8" customHeight="1">
      <c r="A38" s="41"/>
      <c r="B38" s="44"/>
      <c r="C38" s="352" t="s">
        <v>123</v>
      </c>
      <c r="D38" s="353" t="s">
        <v>124</v>
      </c>
      <c r="E38" s="354" t="s">
        <v>1</v>
      </c>
      <c r="F38" s="355">
        <v>2.1000000000000001</v>
      </c>
      <c r="G38" s="41"/>
      <c r="H38" s="44"/>
    </row>
    <row r="39" s="2" customFormat="1" ht="16.8" customHeight="1">
      <c r="A39" s="41"/>
      <c r="B39" s="44"/>
      <c r="C39" s="356" t="s">
        <v>1</v>
      </c>
      <c r="D39" s="356" t="s">
        <v>329</v>
      </c>
      <c r="E39" s="18" t="s">
        <v>1</v>
      </c>
      <c r="F39" s="357">
        <v>2.1000000000000001</v>
      </c>
      <c r="G39" s="41"/>
      <c r="H39" s="44"/>
    </row>
    <row r="40" s="2" customFormat="1" ht="16.8" customHeight="1">
      <c r="A40" s="41"/>
      <c r="B40" s="44"/>
      <c r="C40" s="356" t="s">
        <v>123</v>
      </c>
      <c r="D40" s="356" t="s">
        <v>204</v>
      </c>
      <c r="E40" s="18" t="s">
        <v>1</v>
      </c>
      <c r="F40" s="357">
        <v>2.1000000000000001</v>
      </c>
      <c r="G40" s="41"/>
      <c r="H40" s="44"/>
    </row>
    <row r="41" s="2" customFormat="1" ht="16.8" customHeight="1">
      <c r="A41" s="41"/>
      <c r="B41" s="44"/>
      <c r="C41" s="358" t="s">
        <v>1832</v>
      </c>
      <c r="D41" s="41"/>
      <c r="E41" s="41"/>
      <c r="F41" s="41"/>
      <c r="G41" s="41"/>
      <c r="H41" s="44"/>
    </row>
    <row r="42" s="2" customFormat="1">
      <c r="A42" s="41"/>
      <c r="B42" s="44"/>
      <c r="C42" s="356" t="s">
        <v>326</v>
      </c>
      <c r="D42" s="356" t="s">
        <v>327</v>
      </c>
      <c r="E42" s="18" t="s">
        <v>197</v>
      </c>
      <c r="F42" s="357">
        <v>2.1000000000000001</v>
      </c>
      <c r="G42" s="41"/>
      <c r="H42" s="44"/>
    </row>
    <row r="43" s="2" customFormat="1">
      <c r="A43" s="41"/>
      <c r="B43" s="44"/>
      <c r="C43" s="356" t="s">
        <v>337</v>
      </c>
      <c r="D43" s="356" t="s">
        <v>338</v>
      </c>
      <c r="E43" s="18" t="s">
        <v>197</v>
      </c>
      <c r="F43" s="357">
        <v>2.1000000000000001</v>
      </c>
      <c r="G43" s="41"/>
      <c r="H43" s="44"/>
    </row>
    <row r="44" s="2" customFormat="1" ht="16.8" customHeight="1">
      <c r="A44" s="41"/>
      <c r="B44" s="44"/>
      <c r="C44" s="352" t="s">
        <v>132</v>
      </c>
      <c r="D44" s="353" t="s">
        <v>133</v>
      </c>
      <c r="E44" s="354" t="s">
        <v>1</v>
      </c>
      <c r="F44" s="355">
        <v>62.055</v>
      </c>
      <c r="G44" s="41"/>
      <c r="H44" s="44"/>
    </row>
    <row r="45" s="2" customFormat="1" ht="16.8" customHeight="1">
      <c r="A45" s="41"/>
      <c r="B45" s="44"/>
      <c r="C45" s="356" t="s">
        <v>1</v>
      </c>
      <c r="D45" s="356" t="s">
        <v>459</v>
      </c>
      <c r="E45" s="18" t="s">
        <v>1</v>
      </c>
      <c r="F45" s="357">
        <v>59.100000000000001</v>
      </c>
      <c r="G45" s="41"/>
      <c r="H45" s="44"/>
    </row>
    <row r="46" s="2" customFormat="1" ht="16.8" customHeight="1">
      <c r="A46" s="41"/>
      <c r="B46" s="44"/>
      <c r="C46" s="356" t="s">
        <v>1</v>
      </c>
      <c r="D46" s="356" t="s">
        <v>460</v>
      </c>
      <c r="E46" s="18" t="s">
        <v>1</v>
      </c>
      <c r="F46" s="357">
        <v>2.9550000000000001</v>
      </c>
      <c r="G46" s="41"/>
      <c r="H46" s="44"/>
    </row>
    <row r="47" s="2" customFormat="1" ht="16.8" customHeight="1">
      <c r="A47" s="41"/>
      <c r="B47" s="44"/>
      <c r="C47" s="356" t="s">
        <v>132</v>
      </c>
      <c r="D47" s="356" t="s">
        <v>204</v>
      </c>
      <c r="E47" s="18" t="s">
        <v>1</v>
      </c>
      <c r="F47" s="357">
        <v>62.055</v>
      </c>
      <c r="G47" s="41"/>
      <c r="H47" s="44"/>
    </row>
    <row r="48" s="2" customFormat="1" ht="16.8" customHeight="1">
      <c r="A48" s="41"/>
      <c r="B48" s="44"/>
      <c r="C48" s="358" t="s">
        <v>1832</v>
      </c>
      <c r="D48" s="41"/>
      <c r="E48" s="41"/>
      <c r="F48" s="41"/>
      <c r="G48" s="41"/>
      <c r="H48" s="44"/>
    </row>
    <row r="49" s="2" customFormat="1" ht="16.8" customHeight="1">
      <c r="A49" s="41"/>
      <c r="B49" s="44"/>
      <c r="C49" s="356" t="s">
        <v>456</v>
      </c>
      <c r="D49" s="356" t="s">
        <v>457</v>
      </c>
      <c r="E49" s="18" t="s">
        <v>197</v>
      </c>
      <c r="F49" s="357">
        <v>62.055</v>
      </c>
      <c r="G49" s="41"/>
      <c r="H49" s="44"/>
    </row>
    <row r="50" s="2" customFormat="1" ht="16.8" customHeight="1">
      <c r="A50" s="41"/>
      <c r="B50" s="44"/>
      <c r="C50" s="356" t="s">
        <v>462</v>
      </c>
      <c r="D50" s="356" t="s">
        <v>463</v>
      </c>
      <c r="E50" s="18" t="s">
        <v>197</v>
      </c>
      <c r="F50" s="357">
        <v>96.555000000000007</v>
      </c>
      <c r="G50" s="41"/>
      <c r="H50" s="44"/>
    </row>
    <row r="51" s="2" customFormat="1" ht="16.8" customHeight="1">
      <c r="A51" s="41"/>
      <c r="B51" s="44"/>
      <c r="C51" s="356" t="s">
        <v>467</v>
      </c>
      <c r="D51" s="356" t="s">
        <v>468</v>
      </c>
      <c r="E51" s="18" t="s">
        <v>197</v>
      </c>
      <c r="F51" s="357">
        <v>96.555000000000007</v>
      </c>
      <c r="G51" s="41"/>
      <c r="H51" s="44"/>
    </row>
    <row r="52" s="2" customFormat="1" ht="16.8" customHeight="1">
      <c r="A52" s="41"/>
      <c r="B52" s="44"/>
      <c r="C52" s="356" t="s">
        <v>471</v>
      </c>
      <c r="D52" s="356" t="s">
        <v>472</v>
      </c>
      <c r="E52" s="18" t="s">
        <v>197</v>
      </c>
      <c r="F52" s="357">
        <v>96.555000000000007</v>
      </c>
      <c r="G52" s="41"/>
      <c r="H52" s="44"/>
    </row>
    <row r="53" s="2" customFormat="1">
      <c r="A53" s="41"/>
      <c r="B53" s="44"/>
      <c r="C53" s="356" t="s">
        <v>479</v>
      </c>
      <c r="D53" s="356" t="s">
        <v>480</v>
      </c>
      <c r="E53" s="18" t="s">
        <v>197</v>
      </c>
      <c r="F53" s="357">
        <v>62.055</v>
      </c>
      <c r="G53" s="41"/>
      <c r="H53" s="44"/>
    </row>
    <row r="54" s="2" customFormat="1" ht="16.8" customHeight="1">
      <c r="A54" s="41"/>
      <c r="B54" s="44"/>
      <c r="C54" s="352" t="s">
        <v>117</v>
      </c>
      <c r="D54" s="353" t="s">
        <v>1</v>
      </c>
      <c r="E54" s="354" t="s">
        <v>1</v>
      </c>
      <c r="F54" s="355">
        <v>21.75</v>
      </c>
      <c r="G54" s="41"/>
      <c r="H54" s="44"/>
    </row>
    <row r="55" s="2" customFormat="1" ht="16.8" customHeight="1">
      <c r="A55" s="41"/>
      <c r="B55" s="44"/>
      <c r="C55" s="356" t="s">
        <v>1</v>
      </c>
      <c r="D55" s="356" t="s">
        <v>208</v>
      </c>
      <c r="E55" s="18" t="s">
        <v>1</v>
      </c>
      <c r="F55" s="357">
        <v>21.75</v>
      </c>
      <c r="G55" s="41"/>
      <c r="H55" s="44"/>
    </row>
    <row r="56" s="2" customFormat="1" ht="16.8" customHeight="1">
      <c r="A56" s="41"/>
      <c r="B56" s="44"/>
      <c r="C56" s="356" t="s">
        <v>117</v>
      </c>
      <c r="D56" s="356" t="s">
        <v>204</v>
      </c>
      <c r="E56" s="18" t="s">
        <v>1</v>
      </c>
      <c r="F56" s="357">
        <v>21.75</v>
      </c>
      <c r="G56" s="41"/>
      <c r="H56" s="44"/>
    </row>
    <row r="57" s="2" customFormat="1" ht="16.8" customHeight="1">
      <c r="A57" s="41"/>
      <c r="B57" s="44"/>
      <c r="C57" s="358" t="s">
        <v>1832</v>
      </c>
      <c r="D57" s="41"/>
      <c r="E57" s="41"/>
      <c r="F57" s="41"/>
      <c r="G57" s="41"/>
      <c r="H57" s="44"/>
    </row>
    <row r="58" s="2" customFormat="1" ht="16.8" customHeight="1">
      <c r="A58" s="41"/>
      <c r="B58" s="44"/>
      <c r="C58" s="356" t="s">
        <v>205</v>
      </c>
      <c r="D58" s="356" t="s">
        <v>206</v>
      </c>
      <c r="E58" s="18" t="s">
        <v>197</v>
      </c>
      <c r="F58" s="357">
        <v>21.75</v>
      </c>
      <c r="G58" s="41"/>
      <c r="H58" s="44"/>
    </row>
    <row r="59" s="2" customFormat="1">
      <c r="A59" s="41"/>
      <c r="B59" s="44"/>
      <c r="C59" s="356" t="s">
        <v>542</v>
      </c>
      <c r="D59" s="356" t="s">
        <v>543</v>
      </c>
      <c r="E59" s="18" t="s">
        <v>197</v>
      </c>
      <c r="F59" s="357">
        <v>25.013000000000002</v>
      </c>
      <c r="G59" s="41"/>
      <c r="H59" s="44"/>
    </row>
    <row r="60" s="2" customFormat="1" ht="16.8" customHeight="1">
      <c r="A60" s="41"/>
      <c r="B60" s="44"/>
      <c r="C60" s="356" t="s">
        <v>216</v>
      </c>
      <c r="D60" s="356" t="s">
        <v>217</v>
      </c>
      <c r="E60" s="18" t="s">
        <v>197</v>
      </c>
      <c r="F60" s="357">
        <v>21.75</v>
      </c>
      <c r="G60" s="41"/>
      <c r="H60" s="44"/>
    </row>
    <row r="61" s="2" customFormat="1">
      <c r="A61" s="41"/>
      <c r="B61" s="44"/>
      <c r="C61" s="356" t="s">
        <v>346</v>
      </c>
      <c r="D61" s="356" t="s">
        <v>347</v>
      </c>
      <c r="E61" s="18" t="s">
        <v>197</v>
      </c>
      <c r="F61" s="357">
        <v>21.75</v>
      </c>
      <c r="G61" s="41"/>
      <c r="H61" s="44"/>
    </row>
    <row r="62" s="2" customFormat="1" ht="16.8" customHeight="1">
      <c r="A62" s="41"/>
      <c r="B62" s="44"/>
      <c r="C62" s="356" t="s">
        <v>406</v>
      </c>
      <c r="D62" s="356" t="s">
        <v>407</v>
      </c>
      <c r="E62" s="18" t="s">
        <v>197</v>
      </c>
      <c r="F62" s="357">
        <v>21.75</v>
      </c>
      <c r="G62" s="41"/>
      <c r="H62" s="44"/>
    </row>
    <row r="63" s="2" customFormat="1" ht="16.8" customHeight="1">
      <c r="A63" s="41"/>
      <c r="B63" s="44"/>
      <c r="C63" s="356" t="s">
        <v>410</v>
      </c>
      <c r="D63" s="356" t="s">
        <v>411</v>
      </c>
      <c r="E63" s="18" t="s">
        <v>197</v>
      </c>
      <c r="F63" s="357">
        <v>21.75</v>
      </c>
      <c r="G63" s="41"/>
      <c r="H63" s="44"/>
    </row>
    <row r="64" s="2" customFormat="1" ht="16.8" customHeight="1">
      <c r="A64" s="41"/>
      <c r="B64" s="44"/>
      <c r="C64" s="356" t="s">
        <v>417</v>
      </c>
      <c r="D64" s="356" t="s">
        <v>418</v>
      </c>
      <c r="E64" s="18" t="s">
        <v>197</v>
      </c>
      <c r="F64" s="357">
        <v>21.75</v>
      </c>
      <c r="G64" s="41"/>
      <c r="H64" s="44"/>
    </row>
    <row r="65" s="2" customFormat="1" ht="16.8" customHeight="1">
      <c r="A65" s="41"/>
      <c r="B65" s="44"/>
      <c r="C65" s="356" t="s">
        <v>421</v>
      </c>
      <c r="D65" s="356" t="s">
        <v>422</v>
      </c>
      <c r="E65" s="18" t="s">
        <v>197</v>
      </c>
      <c r="F65" s="357">
        <v>21.75</v>
      </c>
      <c r="G65" s="41"/>
      <c r="H65" s="44"/>
    </row>
    <row r="66" s="2" customFormat="1" ht="16.8" customHeight="1">
      <c r="A66" s="41"/>
      <c r="B66" s="44"/>
      <c r="C66" s="356" t="s">
        <v>425</v>
      </c>
      <c r="D66" s="356" t="s">
        <v>426</v>
      </c>
      <c r="E66" s="18" t="s">
        <v>197</v>
      </c>
      <c r="F66" s="357">
        <v>21.75</v>
      </c>
      <c r="G66" s="41"/>
      <c r="H66" s="44"/>
    </row>
    <row r="67" s="2" customFormat="1" ht="16.8" customHeight="1">
      <c r="A67" s="41"/>
      <c r="B67" s="44"/>
      <c r="C67" s="356" t="s">
        <v>429</v>
      </c>
      <c r="D67" s="356" t="s">
        <v>430</v>
      </c>
      <c r="E67" s="18" t="s">
        <v>197</v>
      </c>
      <c r="F67" s="357">
        <v>21.75</v>
      </c>
      <c r="G67" s="41"/>
      <c r="H67" s="44"/>
    </row>
    <row r="68" s="2" customFormat="1" ht="16.8" customHeight="1">
      <c r="A68" s="41"/>
      <c r="B68" s="44"/>
      <c r="C68" s="356" t="s">
        <v>433</v>
      </c>
      <c r="D68" s="356" t="s">
        <v>434</v>
      </c>
      <c r="E68" s="18" t="s">
        <v>197</v>
      </c>
      <c r="F68" s="357">
        <v>21.75</v>
      </c>
      <c r="G68" s="41"/>
      <c r="H68" s="44"/>
    </row>
    <row r="69" s="2" customFormat="1" ht="16.8" customHeight="1">
      <c r="A69" s="41"/>
      <c r="B69" s="44"/>
      <c r="C69" s="356" t="s">
        <v>475</v>
      </c>
      <c r="D69" s="356" t="s">
        <v>476</v>
      </c>
      <c r="E69" s="18" t="s">
        <v>197</v>
      </c>
      <c r="F69" s="357">
        <v>21.75</v>
      </c>
      <c r="G69" s="41"/>
      <c r="H69" s="44"/>
    </row>
    <row r="70" s="2" customFormat="1" ht="16.8" customHeight="1">
      <c r="A70" s="41"/>
      <c r="B70" s="44"/>
      <c r="C70" s="356" t="s">
        <v>222</v>
      </c>
      <c r="D70" s="356" t="s">
        <v>223</v>
      </c>
      <c r="E70" s="18" t="s">
        <v>197</v>
      </c>
      <c r="F70" s="357">
        <v>21.75</v>
      </c>
      <c r="G70" s="41"/>
      <c r="H70" s="44"/>
    </row>
    <row r="71" s="2" customFormat="1" ht="16.8" customHeight="1">
      <c r="A71" s="41"/>
      <c r="B71" s="44"/>
      <c r="C71" s="356" t="s">
        <v>225</v>
      </c>
      <c r="D71" s="356" t="s">
        <v>226</v>
      </c>
      <c r="E71" s="18" t="s">
        <v>197</v>
      </c>
      <c r="F71" s="357">
        <v>21.75</v>
      </c>
      <c r="G71" s="41"/>
      <c r="H71" s="44"/>
    </row>
    <row r="72" s="2" customFormat="1" ht="16.8" customHeight="1">
      <c r="A72" s="41"/>
      <c r="B72" s="44"/>
      <c r="C72" s="352" t="s">
        <v>349</v>
      </c>
      <c r="D72" s="353" t="s">
        <v>1</v>
      </c>
      <c r="E72" s="354" t="s">
        <v>1</v>
      </c>
      <c r="F72" s="355">
        <v>21.75</v>
      </c>
      <c r="G72" s="41"/>
      <c r="H72" s="44"/>
    </row>
    <row r="73" s="2" customFormat="1" ht="16.8" customHeight="1">
      <c r="A73" s="41"/>
      <c r="B73" s="44"/>
      <c r="C73" s="356" t="s">
        <v>1</v>
      </c>
      <c r="D73" s="356" t="s">
        <v>573</v>
      </c>
      <c r="E73" s="18" t="s">
        <v>1</v>
      </c>
      <c r="F73" s="357">
        <v>21.411000000000001</v>
      </c>
      <c r="G73" s="41"/>
      <c r="H73" s="44"/>
    </row>
    <row r="74" s="2" customFormat="1" ht="16.8" customHeight="1">
      <c r="A74" s="41"/>
      <c r="B74" s="44"/>
      <c r="C74" s="356" t="s">
        <v>349</v>
      </c>
      <c r="D74" s="356" t="s">
        <v>204</v>
      </c>
      <c r="E74" s="18" t="s">
        <v>1</v>
      </c>
      <c r="F74" s="357">
        <v>21.411000000000001</v>
      </c>
      <c r="G74" s="41"/>
      <c r="H74" s="44"/>
    </row>
    <row r="75" s="2" customFormat="1">
      <c r="A75" s="41"/>
      <c r="B75" s="44"/>
      <c r="C75" s="352" t="s">
        <v>136</v>
      </c>
      <c r="D75" s="353" t="s">
        <v>137</v>
      </c>
      <c r="E75" s="354" t="s">
        <v>1</v>
      </c>
      <c r="F75" s="355">
        <v>8</v>
      </c>
      <c r="G75" s="41"/>
      <c r="H75" s="44"/>
    </row>
    <row r="76" s="2" customFormat="1" ht="16.8" customHeight="1">
      <c r="A76" s="41"/>
      <c r="B76" s="44"/>
      <c r="C76" s="356" t="s">
        <v>1</v>
      </c>
      <c r="D76" s="356" t="s">
        <v>233</v>
      </c>
      <c r="E76" s="18" t="s">
        <v>1</v>
      </c>
      <c r="F76" s="357">
        <v>4</v>
      </c>
      <c r="G76" s="41"/>
      <c r="H76" s="44"/>
    </row>
    <row r="77" s="2" customFormat="1" ht="16.8" customHeight="1">
      <c r="A77" s="41"/>
      <c r="B77" s="44"/>
      <c r="C77" s="356" t="s">
        <v>1</v>
      </c>
      <c r="D77" s="356" t="s">
        <v>234</v>
      </c>
      <c r="E77" s="18" t="s">
        <v>1</v>
      </c>
      <c r="F77" s="357">
        <v>2</v>
      </c>
      <c r="G77" s="41"/>
      <c r="H77" s="44"/>
    </row>
    <row r="78" s="2" customFormat="1" ht="16.8" customHeight="1">
      <c r="A78" s="41"/>
      <c r="B78" s="44"/>
      <c r="C78" s="356" t="s">
        <v>1</v>
      </c>
      <c r="D78" s="356" t="s">
        <v>235</v>
      </c>
      <c r="E78" s="18" t="s">
        <v>1</v>
      </c>
      <c r="F78" s="357">
        <v>2</v>
      </c>
      <c r="G78" s="41"/>
      <c r="H78" s="44"/>
    </row>
    <row r="79" s="2" customFormat="1" ht="16.8" customHeight="1">
      <c r="A79" s="41"/>
      <c r="B79" s="44"/>
      <c r="C79" s="356" t="s">
        <v>136</v>
      </c>
      <c r="D79" s="356" t="s">
        <v>204</v>
      </c>
      <c r="E79" s="18" t="s">
        <v>1</v>
      </c>
      <c r="F79" s="357">
        <v>8</v>
      </c>
      <c r="G79" s="41"/>
      <c r="H79" s="44"/>
    </row>
    <row r="80" s="2" customFormat="1" ht="16.8" customHeight="1">
      <c r="A80" s="41"/>
      <c r="B80" s="44"/>
      <c r="C80" s="358" t="s">
        <v>1832</v>
      </c>
      <c r="D80" s="41"/>
      <c r="E80" s="41"/>
      <c r="F80" s="41"/>
      <c r="G80" s="41"/>
      <c r="H80" s="44"/>
    </row>
    <row r="81" s="2" customFormat="1">
      <c r="A81" s="41"/>
      <c r="B81" s="44"/>
      <c r="C81" s="356" t="s">
        <v>356</v>
      </c>
      <c r="D81" s="356" t="s">
        <v>357</v>
      </c>
      <c r="E81" s="18" t="s">
        <v>231</v>
      </c>
      <c r="F81" s="357">
        <v>8</v>
      </c>
      <c r="G81" s="41"/>
      <c r="H81" s="44"/>
    </row>
    <row r="82" s="2" customFormat="1" ht="16.8" customHeight="1">
      <c r="A82" s="41"/>
      <c r="B82" s="44"/>
      <c r="C82" s="356" t="s">
        <v>377</v>
      </c>
      <c r="D82" s="356" t="s">
        <v>378</v>
      </c>
      <c r="E82" s="18" t="s">
        <v>231</v>
      </c>
      <c r="F82" s="357">
        <v>8</v>
      </c>
      <c r="G82" s="41"/>
      <c r="H82" s="44"/>
    </row>
    <row r="83" s="2" customFormat="1" ht="16.8" customHeight="1">
      <c r="A83" s="41"/>
      <c r="B83" s="44"/>
      <c r="C83" s="352" t="s">
        <v>143</v>
      </c>
      <c r="D83" s="353" t="s">
        <v>120</v>
      </c>
      <c r="E83" s="354" t="s">
        <v>1</v>
      </c>
      <c r="F83" s="355">
        <v>1</v>
      </c>
      <c r="G83" s="41"/>
      <c r="H83" s="44"/>
    </row>
    <row r="84" s="2" customFormat="1" ht="16.8" customHeight="1">
      <c r="A84" s="41"/>
      <c r="B84" s="44"/>
      <c r="C84" s="356" t="s">
        <v>1</v>
      </c>
      <c r="D84" s="356" t="s">
        <v>85</v>
      </c>
      <c r="E84" s="18" t="s">
        <v>1</v>
      </c>
      <c r="F84" s="357">
        <v>1</v>
      </c>
      <c r="G84" s="41"/>
      <c r="H84" s="44"/>
    </row>
    <row r="85" s="2" customFormat="1" ht="16.8" customHeight="1">
      <c r="A85" s="41"/>
      <c r="B85" s="44"/>
      <c r="C85" s="356" t="s">
        <v>143</v>
      </c>
      <c r="D85" s="356" t="s">
        <v>204</v>
      </c>
      <c r="E85" s="18" t="s">
        <v>1</v>
      </c>
      <c r="F85" s="357">
        <v>1</v>
      </c>
      <c r="G85" s="41"/>
      <c r="H85" s="44"/>
    </row>
    <row r="86" s="2" customFormat="1" ht="16.8" customHeight="1">
      <c r="A86" s="41"/>
      <c r="B86" s="44"/>
      <c r="C86" s="358" t="s">
        <v>1832</v>
      </c>
      <c r="D86" s="41"/>
      <c r="E86" s="41"/>
      <c r="F86" s="41"/>
      <c r="G86" s="41"/>
      <c r="H86" s="44"/>
    </row>
    <row r="87" s="2" customFormat="1" ht="16.8" customHeight="1">
      <c r="A87" s="41"/>
      <c r="B87" s="44"/>
      <c r="C87" s="356" t="s">
        <v>280</v>
      </c>
      <c r="D87" s="356" t="s">
        <v>281</v>
      </c>
      <c r="E87" s="18" t="s">
        <v>231</v>
      </c>
      <c r="F87" s="357">
        <v>1</v>
      </c>
      <c r="G87" s="41"/>
      <c r="H87" s="44"/>
    </row>
    <row r="88" s="2" customFormat="1" ht="16.8" customHeight="1">
      <c r="A88" s="41"/>
      <c r="B88" s="44"/>
      <c r="C88" s="356" t="s">
        <v>288</v>
      </c>
      <c r="D88" s="356" t="s">
        <v>289</v>
      </c>
      <c r="E88" s="18" t="s">
        <v>231</v>
      </c>
      <c r="F88" s="357">
        <v>1</v>
      </c>
      <c r="G88" s="41"/>
      <c r="H88" s="44"/>
    </row>
    <row r="89" s="2" customFormat="1" ht="16.8" customHeight="1">
      <c r="A89" s="41"/>
      <c r="B89" s="44"/>
      <c r="C89" s="352" t="s">
        <v>119</v>
      </c>
      <c r="D89" s="353" t="s">
        <v>120</v>
      </c>
      <c r="E89" s="354" t="s">
        <v>1</v>
      </c>
      <c r="F89" s="355">
        <v>4</v>
      </c>
      <c r="G89" s="41"/>
      <c r="H89" s="44"/>
    </row>
    <row r="90" s="2" customFormat="1" ht="16.8" customHeight="1">
      <c r="A90" s="41"/>
      <c r="B90" s="44"/>
      <c r="C90" s="356" t="s">
        <v>1</v>
      </c>
      <c r="D90" s="356" t="s">
        <v>121</v>
      </c>
      <c r="E90" s="18" t="s">
        <v>1</v>
      </c>
      <c r="F90" s="357">
        <v>4</v>
      </c>
      <c r="G90" s="41"/>
      <c r="H90" s="44"/>
    </row>
    <row r="91" s="2" customFormat="1" ht="16.8" customHeight="1">
      <c r="A91" s="41"/>
      <c r="B91" s="44"/>
      <c r="C91" s="356" t="s">
        <v>119</v>
      </c>
      <c r="D91" s="356" t="s">
        <v>204</v>
      </c>
      <c r="E91" s="18" t="s">
        <v>1</v>
      </c>
      <c r="F91" s="357">
        <v>4</v>
      </c>
      <c r="G91" s="41"/>
      <c r="H91" s="44"/>
    </row>
    <row r="92" s="2" customFormat="1" ht="16.8" customHeight="1">
      <c r="A92" s="41"/>
      <c r="B92" s="44"/>
      <c r="C92" s="358" t="s">
        <v>1832</v>
      </c>
      <c r="D92" s="41"/>
      <c r="E92" s="41"/>
      <c r="F92" s="41"/>
      <c r="G92" s="41"/>
      <c r="H92" s="44"/>
    </row>
    <row r="93" s="2" customFormat="1" ht="16.8" customHeight="1">
      <c r="A93" s="41"/>
      <c r="B93" s="44"/>
      <c r="C93" s="356" t="s">
        <v>486</v>
      </c>
      <c r="D93" s="356" t="s">
        <v>487</v>
      </c>
      <c r="E93" s="18" t="s">
        <v>231</v>
      </c>
      <c r="F93" s="357">
        <v>4</v>
      </c>
      <c r="G93" s="41"/>
      <c r="H93" s="44"/>
    </row>
    <row r="94" s="2" customFormat="1" ht="16.8" customHeight="1">
      <c r="A94" s="41"/>
      <c r="B94" s="44"/>
      <c r="C94" s="356" t="s">
        <v>510</v>
      </c>
      <c r="D94" s="356" t="s">
        <v>511</v>
      </c>
      <c r="E94" s="18" t="s">
        <v>231</v>
      </c>
      <c r="F94" s="357">
        <v>4</v>
      </c>
      <c r="G94" s="41"/>
      <c r="H94" s="44"/>
    </row>
    <row r="95" s="2" customFormat="1" ht="16.8" customHeight="1">
      <c r="A95" s="41"/>
      <c r="B95" s="44"/>
      <c r="C95" s="356" t="s">
        <v>523</v>
      </c>
      <c r="D95" s="356" t="s">
        <v>524</v>
      </c>
      <c r="E95" s="18" t="s">
        <v>231</v>
      </c>
      <c r="F95" s="357">
        <v>4</v>
      </c>
      <c r="G95" s="41"/>
      <c r="H95" s="44"/>
    </row>
    <row r="96" s="2" customFormat="1" ht="26.4" customHeight="1">
      <c r="A96" s="41"/>
      <c r="B96" s="44"/>
      <c r="C96" s="351" t="s">
        <v>1833</v>
      </c>
      <c r="D96" s="351" t="s">
        <v>94</v>
      </c>
      <c r="E96" s="41"/>
      <c r="F96" s="41"/>
      <c r="G96" s="41"/>
      <c r="H96" s="44"/>
    </row>
    <row r="97" s="2" customFormat="1" ht="16.8" customHeight="1">
      <c r="A97" s="41"/>
      <c r="B97" s="44"/>
      <c r="C97" s="352" t="s">
        <v>970</v>
      </c>
      <c r="D97" s="353" t="s">
        <v>1</v>
      </c>
      <c r="E97" s="354" t="s">
        <v>1</v>
      </c>
      <c r="F97" s="355">
        <v>0.63</v>
      </c>
      <c r="G97" s="41"/>
      <c r="H97" s="44"/>
    </row>
    <row r="98" s="2" customFormat="1" ht="16.8" customHeight="1">
      <c r="A98" s="41"/>
      <c r="B98" s="44"/>
      <c r="C98" s="356" t="s">
        <v>1</v>
      </c>
      <c r="D98" s="356" t="s">
        <v>969</v>
      </c>
      <c r="E98" s="18" t="s">
        <v>1</v>
      </c>
      <c r="F98" s="357">
        <v>0.63</v>
      </c>
      <c r="G98" s="41"/>
      <c r="H98" s="44"/>
    </row>
    <row r="99" s="2" customFormat="1" ht="16.8" customHeight="1">
      <c r="A99" s="41"/>
      <c r="B99" s="44"/>
      <c r="C99" s="356" t="s">
        <v>970</v>
      </c>
      <c r="D99" s="356" t="s">
        <v>204</v>
      </c>
      <c r="E99" s="18" t="s">
        <v>1</v>
      </c>
      <c r="F99" s="357">
        <v>0.63</v>
      </c>
      <c r="G99" s="41"/>
      <c r="H99" s="44"/>
    </row>
    <row r="100" s="2" customFormat="1" ht="16.8" customHeight="1">
      <c r="A100" s="41"/>
      <c r="B100" s="44"/>
      <c r="C100" s="352" t="s">
        <v>741</v>
      </c>
      <c r="D100" s="353" t="s">
        <v>1</v>
      </c>
      <c r="E100" s="354" t="s">
        <v>1</v>
      </c>
      <c r="F100" s="355">
        <v>20</v>
      </c>
      <c r="G100" s="41"/>
      <c r="H100" s="44"/>
    </row>
    <row r="101" s="2" customFormat="1" ht="16.8" customHeight="1">
      <c r="A101" s="41"/>
      <c r="B101" s="44"/>
      <c r="C101" s="356" t="s">
        <v>1</v>
      </c>
      <c r="D101" s="356" t="s">
        <v>740</v>
      </c>
      <c r="E101" s="18" t="s">
        <v>1</v>
      </c>
      <c r="F101" s="357">
        <v>20</v>
      </c>
      <c r="G101" s="41"/>
      <c r="H101" s="44"/>
    </row>
    <row r="102" s="2" customFormat="1" ht="16.8" customHeight="1">
      <c r="A102" s="41"/>
      <c r="B102" s="44"/>
      <c r="C102" s="356" t="s">
        <v>741</v>
      </c>
      <c r="D102" s="356" t="s">
        <v>204</v>
      </c>
      <c r="E102" s="18" t="s">
        <v>1</v>
      </c>
      <c r="F102" s="357">
        <v>20</v>
      </c>
      <c r="G102" s="41"/>
      <c r="H102" s="44"/>
    </row>
    <row r="103" s="2" customFormat="1" ht="16.8" customHeight="1">
      <c r="A103" s="41"/>
      <c r="B103" s="44"/>
      <c r="C103" s="352" t="s">
        <v>577</v>
      </c>
      <c r="D103" s="353" t="s">
        <v>1</v>
      </c>
      <c r="E103" s="354" t="s">
        <v>1</v>
      </c>
      <c r="F103" s="355">
        <v>8.4149999999999991</v>
      </c>
      <c r="G103" s="41"/>
      <c r="H103" s="44"/>
    </row>
    <row r="104" s="2" customFormat="1" ht="16.8" customHeight="1">
      <c r="A104" s="41"/>
      <c r="B104" s="44"/>
      <c r="C104" s="356" t="s">
        <v>1</v>
      </c>
      <c r="D104" s="356" t="s">
        <v>653</v>
      </c>
      <c r="E104" s="18" t="s">
        <v>1</v>
      </c>
      <c r="F104" s="357">
        <v>8.4149999999999991</v>
      </c>
      <c r="G104" s="41"/>
      <c r="H104" s="44"/>
    </row>
    <row r="105" s="2" customFormat="1" ht="16.8" customHeight="1">
      <c r="A105" s="41"/>
      <c r="B105" s="44"/>
      <c r="C105" s="356" t="s">
        <v>577</v>
      </c>
      <c r="D105" s="356" t="s">
        <v>214</v>
      </c>
      <c r="E105" s="18" t="s">
        <v>1</v>
      </c>
      <c r="F105" s="357">
        <v>8.4149999999999991</v>
      </c>
      <c r="G105" s="41"/>
      <c r="H105" s="44"/>
    </row>
    <row r="106" s="2" customFormat="1" ht="16.8" customHeight="1">
      <c r="A106" s="41"/>
      <c r="B106" s="44"/>
      <c r="C106" s="358" t="s">
        <v>1832</v>
      </c>
      <c r="D106" s="41"/>
      <c r="E106" s="41"/>
      <c r="F106" s="41"/>
      <c r="G106" s="41"/>
      <c r="H106" s="44"/>
    </row>
    <row r="107" s="2" customFormat="1">
      <c r="A107" s="41"/>
      <c r="B107" s="44"/>
      <c r="C107" s="356" t="s">
        <v>650</v>
      </c>
      <c r="D107" s="356" t="s">
        <v>651</v>
      </c>
      <c r="E107" s="18" t="s">
        <v>197</v>
      </c>
      <c r="F107" s="357">
        <v>8.8360000000000003</v>
      </c>
      <c r="G107" s="41"/>
      <c r="H107" s="44"/>
    </row>
    <row r="108" s="2" customFormat="1" ht="16.8" customHeight="1">
      <c r="A108" s="41"/>
      <c r="B108" s="44"/>
      <c r="C108" s="352" t="s">
        <v>571</v>
      </c>
      <c r="D108" s="353" t="s">
        <v>1</v>
      </c>
      <c r="E108" s="354" t="s">
        <v>1</v>
      </c>
      <c r="F108" s="355">
        <v>1.165</v>
      </c>
      <c r="G108" s="41"/>
      <c r="H108" s="44"/>
    </row>
    <row r="109" s="2" customFormat="1" ht="16.8" customHeight="1">
      <c r="A109" s="41"/>
      <c r="B109" s="44"/>
      <c r="C109" s="356" t="s">
        <v>1</v>
      </c>
      <c r="D109" s="356" t="s">
        <v>648</v>
      </c>
      <c r="E109" s="18" t="s">
        <v>1</v>
      </c>
      <c r="F109" s="357">
        <v>0.90000000000000002</v>
      </c>
      <c r="G109" s="41"/>
      <c r="H109" s="44"/>
    </row>
    <row r="110" s="2" customFormat="1" ht="16.8" customHeight="1">
      <c r="A110" s="41"/>
      <c r="B110" s="44"/>
      <c r="C110" s="356" t="s">
        <v>1</v>
      </c>
      <c r="D110" s="356" t="s">
        <v>649</v>
      </c>
      <c r="E110" s="18" t="s">
        <v>1</v>
      </c>
      <c r="F110" s="357">
        <v>0.26500000000000001</v>
      </c>
      <c r="G110" s="41"/>
      <c r="H110" s="44"/>
    </row>
    <row r="111" s="2" customFormat="1" ht="16.8" customHeight="1">
      <c r="A111" s="41"/>
      <c r="B111" s="44"/>
      <c r="C111" s="356" t="s">
        <v>571</v>
      </c>
      <c r="D111" s="356" t="s">
        <v>204</v>
      </c>
      <c r="E111" s="18" t="s">
        <v>1</v>
      </c>
      <c r="F111" s="357">
        <v>1.165</v>
      </c>
      <c r="G111" s="41"/>
      <c r="H111" s="44"/>
    </row>
    <row r="112" s="2" customFormat="1" ht="16.8" customHeight="1">
      <c r="A112" s="41"/>
      <c r="B112" s="44"/>
      <c r="C112" s="358" t="s">
        <v>1832</v>
      </c>
      <c r="D112" s="41"/>
      <c r="E112" s="41"/>
      <c r="F112" s="41"/>
      <c r="G112" s="41"/>
      <c r="H112" s="44"/>
    </row>
    <row r="113" s="2" customFormat="1">
      <c r="A113" s="41"/>
      <c r="B113" s="44"/>
      <c r="C113" s="356" t="s">
        <v>645</v>
      </c>
      <c r="D113" s="356" t="s">
        <v>646</v>
      </c>
      <c r="E113" s="18" t="s">
        <v>333</v>
      </c>
      <c r="F113" s="357">
        <v>1.165</v>
      </c>
      <c r="G113" s="41"/>
      <c r="H113" s="44"/>
    </row>
    <row r="114" s="2" customFormat="1" ht="16.8" customHeight="1">
      <c r="A114" s="41"/>
      <c r="B114" s="44"/>
      <c r="C114" s="356" t="s">
        <v>614</v>
      </c>
      <c r="D114" s="356" t="s">
        <v>615</v>
      </c>
      <c r="E114" s="18" t="s">
        <v>333</v>
      </c>
      <c r="F114" s="357">
        <v>1.165</v>
      </c>
      <c r="G114" s="41"/>
      <c r="H114" s="44"/>
    </row>
    <row r="115" s="2" customFormat="1" ht="16.8" customHeight="1">
      <c r="A115" s="41"/>
      <c r="B115" s="44"/>
      <c r="C115" s="352" t="s">
        <v>129</v>
      </c>
      <c r="D115" s="353" t="s">
        <v>1</v>
      </c>
      <c r="E115" s="354" t="s">
        <v>1</v>
      </c>
      <c r="F115" s="355">
        <v>35.232999999999997</v>
      </c>
      <c r="G115" s="41"/>
      <c r="H115" s="44"/>
    </row>
    <row r="116" s="2" customFormat="1" ht="16.8" customHeight="1">
      <c r="A116" s="41"/>
      <c r="B116" s="44"/>
      <c r="C116" s="356" t="s">
        <v>1</v>
      </c>
      <c r="D116" s="356" t="s">
        <v>1076</v>
      </c>
      <c r="E116" s="18" t="s">
        <v>1</v>
      </c>
      <c r="F116" s="357">
        <v>8.8360000000000003</v>
      </c>
      <c r="G116" s="41"/>
      <c r="H116" s="44"/>
    </row>
    <row r="117" s="2" customFormat="1" ht="16.8" customHeight="1">
      <c r="A117" s="41"/>
      <c r="B117" s="44"/>
      <c r="C117" s="356" t="s">
        <v>1</v>
      </c>
      <c r="D117" s="356" t="s">
        <v>568</v>
      </c>
      <c r="E117" s="18" t="s">
        <v>1</v>
      </c>
      <c r="F117" s="357">
        <v>26.396999999999998</v>
      </c>
      <c r="G117" s="41"/>
      <c r="H117" s="44"/>
    </row>
    <row r="118" s="2" customFormat="1" ht="16.8" customHeight="1">
      <c r="A118" s="41"/>
      <c r="B118" s="44"/>
      <c r="C118" s="356" t="s">
        <v>129</v>
      </c>
      <c r="D118" s="356" t="s">
        <v>214</v>
      </c>
      <c r="E118" s="18" t="s">
        <v>1</v>
      </c>
      <c r="F118" s="357">
        <v>35.232999999999997</v>
      </c>
      <c r="G118" s="41"/>
      <c r="H118" s="44"/>
    </row>
    <row r="119" s="2" customFormat="1" ht="16.8" customHeight="1">
      <c r="A119" s="41"/>
      <c r="B119" s="44"/>
      <c r="C119" s="358" t="s">
        <v>1832</v>
      </c>
      <c r="D119" s="41"/>
      <c r="E119" s="41"/>
      <c r="F119" s="41"/>
      <c r="G119" s="41"/>
      <c r="H119" s="44"/>
    </row>
    <row r="120" s="2" customFormat="1" ht="16.8" customHeight="1">
      <c r="A120" s="41"/>
      <c r="B120" s="44"/>
      <c r="C120" s="356" t="s">
        <v>456</v>
      </c>
      <c r="D120" s="356" t="s">
        <v>457</v>
      </c>
      <c r="E120" s="18" t="s">
        <v>197</v>
      </c>
      <c r="F120" s="357">
        <v>36.994999999999997</v>
      </c>
      <c r="G120" s="41"/>
      <c r="H120" s="44"/>
    </row>
    <row r="121" s="2" customFormat="1" ht="16.8" customHeight="1">
      <c r="A121" s="41"/>
      <c r="B121" s="44"/>
      <c r="C121" s="352" t="s">
        <v>567</v>
      </c>
      <c r="D121" s="353" t="s">
        <v>1</v>
      </c>
      <c r="E121" s="354" t="s">
        <v>1</v>
      </c>
      <c r="F121" s="355">
        <v>22</v>
      </c>
      <c r="G121" s="41"/>
      <c r="H121" s="44"/>
    </row>
    <row r="122" s="2" customFormat="1" ht="16.8" customHeight="1">
      <c r="A122" s="41"/>
      <c r="B122" s="44"/>
      <c r="C122" s="356" t="s">
        <v>1</v>
      </c>
      <c r="D122" s="356" t="s">
        <v>728</v>
      </c>
      <c r="E122" s="18" t="s">
        <v>1</v>
      </c>
      <c r="F122" s="357">
        <v>22</v>
      </c>
      <c r="G122" s="41"/>
      <c r="H122" s="44"/>
    </row>
    <row r="123" s="2" customFormat="1" ht="16.8" customHeight="1">
      <c r="A123" s="41"/>
      <c r="B123" s="44"/>
      <c r="C123" s="356" t="s">
        <v>567</v>
      </c>
      <c r="D123" s="356" t="s">
        <v>214</v>
      </c>
      <c r="E123" s="18" t="s">
        <v>1</v>
      </c>
      <c r="F123" s="357">
        <v>22</v>
      </c>
      <c r="G123" s="41"/>
      <c r="H123" s="44"/>
    </row>
    <row r="124" s="2" customFormat="1" ht="16.8" customHeight="1">
      <c r="A124" s="41"/>
      <c r="B124" s="44"/>
      <c r="C124" s="358" t="s">
        <v>1832</v>
      </c>
      <c r="D124" s="41"/>
      <c r="E124" s="41"/>
      <c r="F124" s="41"/>
      <c r="G124" s="41"/>
      <c r="H124" s="44"/>
    </row>
    <row r="125" s="2" customFormat="1" ht="16.8" customHeight="1">
      <c r="A125" s="41"/>
      <c r="B125" s="44"/>
      <c r="C125" s="356" t="s">
        <v>725</v>
      </c>
      <c r="D125" s="356" t="s">
        <v>726</v>
      </c>
      <c r="E125" s="18" t="s">
        <v>197</v>
      </c>
      <c r="F125" s="357">
        <v>23.100000000000001</v>
      </c>
      <c r="G125" s="41"/>
      <c r="H125" s="44"/>
    </row>
    <row r="126" s="2" customFormat="1">
      <c r="A126" s="41"/>
      <c r="B126" s="44"/>
      <c r="C126" s="356" t="s">
        <v>602</v>
      </c>
      <c r="D126" s="356" t="s">
        <v>603</v>
      </c>
      <c r="E126" s="18" t="s">
        <v>197</v>
      </c>
      <c r="F126" s="357">
        <v>22</v>
      </c>
      <c r="G126" s="41"/>
      <c r="H126" s="44"/>
    </row>
    <row r="127" s="2" customFormat="1" ht="16.8" customHeight="1">
      <c r="A127" s="41"/>
      <c r="B127" s="44"/>
      <c r="C127" s="356" t="s">
        <v>605</v>
      </c>
      <c r="D127" s="356" t="s">
        <v>606</v>
      </c>
      <c r="E127" s="18" t="s">
        <v>197</v>
      </c>
      <c r="F127" s="357">
        <v>48.396999999999998</v>
      </c>
      <c r="G127" s="41"/>
      <c r="H127" s="44"/>
    </row>
    <row r="128" s="2" customFormat="1">
      <c r="A128" s="41"/>
      <c r="B128" s="44"/>
      <c r="C128" s="356" t="s">
        <v>1062</v>
      </c>
      <c r="D128" s="356" t="s">
        <v>1063</v>
      </c>
      <c r="E128" s="18" t="s">
        <v>197</v>
      </c>
      <c r="F128" s="357">
        <v>22</v>
      </c>
      <c r="G128" s="41"/>
      <c r="H128" s="44"/>
    </row>
    <row r="129" s="2" customFormat="1" ht="16.8" customHeight="1">
      <c r="A129" s="41"/>
      <c r="B129" s="44"/>
      <c r="C129" s="352" t="s">
        <v>579</v>
      </c>
      <c r="D129" s="353" t="s">
        <v>1</v>
      </c>
      <c r="E129" s="354" t="s">
        <v>1</v>
      </c>
      <c r="F129" s="355">
        <v>21.699999999999999</v>
      </c>
      <c r="G129" s="41"/>
      <c r="H129" s="44"/>
    </row>
    <row r="130" s="2" customFormat="1" ht="16.8" customHeight="1">
      <c r="A130" s="41"/>
      <c r="B130" s="44"/>
      <c r="C130" s="356" t="s">
        <v>1</v>
      </c>
      <c r="D130" s="356" t="s">
        <v>685</v>
      </c>
      <c r="E130" s="18" t="s">
        <v>1</v>
      </c>
      <c r="F130" s="357">
        <v>21.699999999999999</v>
      </c>
      <c r="G130" s="41"/>
      <c r="H130" s="44"/>
    </row>
    <row r="131" s="2" customFormat="1" ht="16.8" customHeight="1">
      <c r="A131" s="41"/>
      <c r="B131" s="44"/>
      <c r="C131" s="356" t="s">
        <v>579</v>
      </c>
      <c r="D131" s="356" t="s">
        <v>214</v>
      </c>
      <c r="E131" s="18" t="s">
        <v>1</v>
      </c>
      <c r="F131" s="357">
        <v>21.699999999999999</v>
      </c>
      <c r="G131" s="41"/>
      <c r="H131" s="44"/>
    </row>
    <row r="132" s="2" customFormat="1" ht="16.8" customHeight="1">
      <c r="A132" s="41"/>
      <c r="B132" s="44"/>
      <c r="C132" s="358" t="s">
        <v>1832</v>
      </c>
      <c r="D132" s="41"/>
      <c r="E132" s="41"/>
      <c r="F132" s="41"/>
      <c r="G132" s="41"/>
      <c r="H132" s="44"/>
    </row>
    <row r="133" s="2" customFormat="1">
      <c r="A133" s="41"/>
      <c r="B133" s="44"/>
      <c r="C133" s="356" t="s">
        <v>682</v>
      </c>
      <c r="D133" s="356" t="s">
        <v>683</v>
      </c>
      <c r="E133" s="18" t="s">
        <v>197</v>
      </c>
      <c r="F133" s="357">
        <v>22.785</v>
      </c>
      <c r="G133" s="41"/>
      <c r="H133" s="44"/>
    </row>
    <row r="134" s="2" customFormat="1" ht="16.8" customHeight="1">
      <c r="A134" s="41"/>
      <c r="B134" s="44"/>
      <c r="C134" s="352" t="s">
        <v>573</v>
      </c>
      <c r="D134" s="353" t="s">
        <v>133</v>
      </c>
      <c r="E134" s="354" t="s">
        <v>1</v>
      </c>
      <c r="F134" s="355">
        <v>8.8360000000000003</v>
      </c>
      <c r="G134" s="41"/>
      <c r="H134" s="44"/>
    </row>
    <row r="135" s="2" customFormat="1" ht="16.8" customHeight="1">
      <c r="A135" s="41"/>
      <c r="B135" s="44"/>
      <c r="C135" s="356" t="s">
        <v>1</v>
      </c>
      <c r="D135" s="356" t="s">
        <v>653</v>
      </c>
      <c r="E135" s="18" t="s">
        <v>1</v>
      </c>
      <c r="F135" s="357">
        <v>8.4149999999999991</v>
      </c>
      <c r="G135" s="41"/>
      <c r="H135" s="44"/>
    </row>
    <row r="136" s="2" customFormat="1" ht="16.8" customHeight="1">
      <c r="A136" s="41"/>
      <c r="B136" s="44"/>
      <c r="C136" s="356" t="s">
        <v>1</v>
      </c>
      <c r="D136" s="356" t="s">
        <v>654</v>
      </c>
      <c r="E136" s="18" t="s">
        <v>1</v>
      </c>
      <c r="F136" s="357">
        <v>0.42099999999999999</v>
      </c>
      <c r="G136" s="41"/>
      <c r="H136" s="44"/>
    </row>
    <row r="137" s="2" customFormat="1" ht="16.8" customHeight="1">
      <c r="A137" s="41"/>
      <c r="B137" s="44"/>
      <c r="C137" s="356" t="s">
        <v>573</v>
      </c>
      <c r="D137" s="356" t="s">
        <v>204</v>
      </c>
      <c r="E137" s="18" t="s">
        <v>1</v>
      </c>
      <c r="F137" s="357">
        <v>8.8360000000000003</v>
      </c>
      <c r="G137" s="41"/>
      <c r="H137" s="44"/>
    </row>
    <row r="138" s="2" customFormat="1" ht="16.8" customHeight="1">
      <c r="A138" s="41"/>
      <c r="B138" s="44"/>
      <c r="C138" s="358" t="s">
        <v>1832</v>
      </c>
      <c r="D138" s="41"/>
      <c r="E138" s="41"/>
      <c r="F138" s="41"/>
      <c r="G138" s="41"/>
      <c r="H138" s="44"/>
    </row>
    <row r="139" s="2" customFormat="1">
      <c r="A139" s="41"/>
      <c r="B139" s="44"/>
      <c r="C139" s="356" t="s">
        <v>650</v>
      </c>
      <c r="D139" s="356" t="s">
        <v>651</v>
      </c>
      <c r="E139" s="18" t="s">
        <v>197</v>
      </c>
      <c r="F139" s="357">
        <v>8.8360000000000003</v>
      </c>
      <c r="G139" s="41"/>
      <c r="H139" s="44"/>
    </row>
    <row r="140" s="2" customFormat="1">
      <c r="A140" s="41"/>
      <c r="B140" s="44"/>
      <c r="C140" s="356" t="s">
        <v>542</v>
      </c>
      <c r="D140" s="356" t="s">
        <v>543</v>
      </c>
      <c r="E140" s="18" t="s">
        <v>197</v>
      </c>
      <c r="F140" s="357">
        <v>10.161</v>
      </c>
      <c r="G140" s="41"/>
      <c r="H140" s="44"/>
    </row>
    <row r="141" s="2" customFormat="1" ht="16.8" customHeight="1">
      <c r="A141" s="41"/>
      <c r="B141" s="44"/>
      <c r="C141" s="356" t="s">
        <v>216</v>
      </c>
      <c r="D141" s="356" t="s">
        <v>217</v>
      </c>
      <c r="E141" s="18" t="s">
        <v>197</v>
      </c>
      <c r="F141" s="357">
        <v>8.8360000000000003</v>
      </c>
      <c r="G141" s="41"/>
      <c r="H141" s="44"/>
    </row>
    <row r="142" s="2" customFormat="1" ht="16.8" customHeight="1">
      <c r="A142" s="41"/>
      <c r="B142" s="44"/>
      <c r="C142" s="356" t="s">
        <v>617</v>
      </c>
      <c r="D142" s="356" t="s">
        <v>618</v>
      </c>
      <c r="E142" s="18" t="s">
        <v>197</v>
      </c>
      <c r="F142" s="357">
        <v>8.8360000000000003</v>
      </c>
      <c r="G142" s="41"/>
      <c r="H142" s="44"/>
    </row>
    <row r="143" s="2" customFormat="1" ht="16.8" customHeight="1">
      <c r="A143" s="41"/>
      <c r="B143" s="44"/>
      <c r="C143" s="356" t="s">
        <v>620</v>
      </c>
      <c r="D143" s="356" t="s">
        <v>621</v>
      </c>
      <c r="E143" s="18" t="s">
        <v>197</v>
      </c>
      <c r="F143" s="357">
        <v>8.8360000000000003</v>
      </c>
      <c r="G143" s="41"/>
      <c r="H143" s="44"/>
    </row>
    <row r="144" s="2" customFormat="1" ht="16.8" customHeight="1">
      <c r="A144" s="41"/>
      <c r="B144" s="44"/>
      <c r="C144" s="356" t="s">
        <v>623</v>
      </c>
      <c r="D144" s="356" t="s">
        <v>624</v>
      </c>
      <c r="E144" s="18" t="s">
        <v>197</v>
      </c>
      <c r="F144" s="357">
        <v>8.8360000000000003</v>
      </c>
      <c r="G144" s="41"/>
      <c r="H144" s="44"/>
    </row>
    <row r="145" s="2" customFormat="1" ht="16.8" customHeight="1">
      <c r="A145" s="41"/>
      <c r="B145" s="44"/>
      <c r="C145" s="356" t="s">
        <v>626</v>
      </c>
      <c r="D145" s="356" t="s">
        <v>627</v>
      </c>
      <c r="E145" s="18" t="s">
        <v>197</v>
      </c>
      <c r="F145" s="357">
        <v>8.8360000000000003</v>
      </c>
      <c r="G145" s="41"/>
      <c r="H145" s="44"/>
    </row>
    <row r="146" s="2" customFormat="1" ht="16.8" customHeight="1">
      <c r="A146" s="41"/>
      <c r="B146" s="44"/>
      <c r="C146" s="356" t="s">
        <v>715</v>
      </c>
      <c r="D146" s="356" t="s">
        <v>716</v>
      </c>
      <c r="E146" s="18" t="s">
        <v>197</v>
      </c>
      <c r="F146" s="357">
        <v>8.8360000000000003</v>
      </c>
      <c r="G146" s="41"/>
      <c r="H146" s="44"/>
    </row>
    <row r="147" s="2" customFormat="1">
      <c r="A147" s="41"/>
      <c r="B147" s="44"/>
      <c r="C147" s="356" t="s">
        <v>346</v>
      </c>
      <c r="D147" s="356" t="s">
        <v>347</v>
      </c>
      <c r="E147" s="18" t="s">
        <v>197</v>
      </c>
      <c r="F147" s="357">
        <v>8.8360000000000003</v>
      </c>
      <c r="G147" s="41"/>
      <c r="H147" s="44"/>
    </row>
    <row r="148" s="2" customFormat="1" ht="16.8" customHeight="1">
      <c r="A148" s="41"/>
      <c r="B148" s="44"/>
      <c r="C148" s="356" t="s">
        <v>1047</v>
      </c>
      <c r="D148" s="356" t="s">
        <v>1048</v>
      </c>
      <c r="E148" s="18" t="s">
        <v>197</v>
      </c>
      <c r="F148" s="357">
        <v>8.8360000000000003</v>
      </c>
      <c r="G148" s="41"/>
      <c r="H148" s="44"/>
    </row>
    <row r="149" s="2" customFormat="1" ht="16.8" customHeight="1">
      <c r="A149" s="41"/>
      <c r="B149" s="44"/>
      <c r="C149" s="356" t="s">
        <v>456</v>
      </c>
      <c r="D149" s="356" t="s">
        <v>457</v>
      </c>
      <c r="E149" s="18" t="s">
        <v>197</v>
      </c>
      <c r="F149" s="357">
        <v>36.994999999999997</v>
      </c>
      <c r="G149" s="41"/>
      <c r="H149" s="44"/>
    </row>
    <row r="150" s="2" customFormat="1" ht="16.8" customHeight="1">
      <c r="A150" s="41"/>
      <c r="B150" s="44"/>
      <c r="C150" s="356" t="s">
        <v>475</v>
      </c>
      <c r="D150" s="356" t="s">
        <v>476</v>
      </c>
      <c r="E150" s="18" t="s">
        <v>197</v>
      </c>
      <c r="F150" s="357">
        <v>8.8360000000000003</v>
      </c>
      <c r="G150" s="41"/>
      <c r="H150" s="44"/>
    </row>
    <row r="151" s="2" customFormat="1" ht="16.8" customHeight="1">
      <c r="A151" s="41"/>
      <c r="B151" s="44"/>
      <c r="C151" s="356" t="s">
        <v>225</v>
      </c>
      <c r="D151" s="356" t="s">
        <v>226</v>
      </c>
      <c r="E151" s="18" t="s">
        <v>197</v>
      </c>
      <c r="F151" s="357">
        <v>10.161</v>
      </c>
      <c r="G151" s="41"/>
      <c r="H151" s="44"/>
    </row>
    <row r="152" s="2" customFormat="1">
      <c r="A152" s="41"/>
      <c r="B152" s="44"/>
      <c r="C152" s="356" t="s">
        <v>645</v>
      </c>
      <c r="D152" s="356" t="s">
        <v>646</v>
      </c>
      <c r="E152" s="18" t="s">
        <v>333</v>
      </c>
      <c r="F152" s="357">
        <v>1.165</v>
      </c>
      <c r="G152" s="41"/>
      <c r="H152" s="44"/>
    </row>
    <row r="153" s="2" customFormat="1" ht="16.8" customHeight="1">
      <c r="A153" s="41"/>
      <c r="B153" s="44"/>
      <c r="C153" s="352" t="s">
        <v>132</v>
      </c>
      <c r="D153" s="353" t="s">
        <v>133</v>
      </c>
      <c r="E153" s="354" t="s">
        <v>1</v>
      </c>
      <c r="F153" s="355">
        <v>36.994999999999997</v>
      </c>
      <c r="G153" s="41"/>
      <c r="H153" s="44"/>
    </row>
    <row r="154" s="2" customFormat="1" ht="16.8" customHeight="1">
      <c r="A154" s="41"/>
      <c r="B154" s="44"/>
      <c r="C154" s="356" t="s">
        <v>1</v>
      </c>
      <c r="D154" s="356" t="s">
        <v>1076</v>
      </c>
      <c r="E154" s="18" t="s">
        <v>1</v>
      </c>
      <c r="F154" s="357">
        <v>8.8360000000000003</v>
      </c>
      <c r="G154" s="41"/>
      <c r="H154" s="44"/>
    </row>
    <row r="155" s="2" customFormat="1" ht="16.8" customHeight="1">
      <c r="A155" s="41"/>
      <c r="B155" s="44"/>
      <c r="C155" s="356" t="s">
        <v>1</v>
      </c>
      <c r="D155" s="356" t="s">
        <v>568</v>
      </c>
      <c r="E155" s="18" t="s">
        <v>1</v>
      </c>
      <c r="F155" s="357">
        <v>26.396999999999998</v>
      </c>
      <c r="G155" s="41"/>
      <c r="H155" s="44"/>
    </row>
    <row r="156" s="2" customFormat="1" ht="16.8" customHeight="1">
      <c r="A156" s="41"/>
      <c r="B156" s="44"/>
      <c r="C156" s="356" t="s">
        <v>1</v>
      </c>
      <c r="D156" s="356" t="s">
        <v>460</v>
      </c>
      <c r="E156" s="18" t="s">
        <v>1</v>
      </c>
      <c r="F156" s="357">
        <v>1.762</v>
      </c>
      <c r="G156" s="41"/>
      <c r="H156" s="44"/>
    </row>
    <row r="157" s="2" customFormat="1" ht="16.8" customHeight="1">
      <c r="A157" s="41"/>
      <c r="B157" s="44"/>
      <c r="C157" s="356" t="s">
        <v>132</v>
      </c>
      <c r="D157" s="356" t="s">
        <v>204</v>
      </c>
      <c r="E157" s="18" t="s">
        <v>1</v>
      </c>
      <c r="F157" s="357">
        <v>36.994999999999997</v>
      </c>
      <c r="G157" s="41"/>
      <c r="H157" s="44"/>
    </row>
    <row r="158" s="2" customFormat="1" ht="16.8" customHeight="1">
      <c r="A158" s="41"/>
      <c r="B158" s="44"/>
      <c r="C158" s="358" t="s">
        <v>1832</v>
      </c>
      <c r="D158" s="41"/>
      <c r="E158" s="41"/>
      <c r="F158" s="41"/>
      <c r="G158" s="41"/>
      <c r="H158" s="44"/>
    </row>
    <row r="159" s="2" customFormat="1" ht="16.8" customHeight="1">
      <c r="A159" s="41"/>
      <c r="B159" s="44"/>
      <c r="C159" s="356" t="s">
        <v>456</v>
      </c>
      <c r="D159" s="356" t="s">
        <v>457</v>
      </c>
      <c r="E159" s="18" t="s">
        <v>197</v>
      </c>
      <c r="F159" s="357">
        <v>36.994999999999997</v>
      </c>
      <c r="G159" s="41"/>
      <c r="H159" s="44"/>
    </row>
    <row r="160" s="2" customFormat="1" ht="16.8" customHeight="1">
      <c r="A160" s="41"/>
      <c r="B160" s="44"/>
      <c r="C160" s="356" t="s">
        <v>462</v>
      </c>
      <c r="D160" s="356" t="s">
        <v>463</v>
      </c>
      <c r="E160" s="18" t="s">
        <v>197</v>
      </c>
      <c r="F160" s="357">
        <v>36.994999999999997</v>
      </c>
      <c r="G160" s="41"/>
      <c r="H160" s="44"/>
    </row>
    <row r="161" s="2" customFormat="1" ht="16.8" customHeight="1">
      <c r="A161" s="41"/>
      <c r="B161" s="44"/>
      <c r="C161" s="356" t="s">
        <v>467</v>
      </c>
      <c r="D161" s="356" t="s">
        <v>468</v>
      </c>
      <c r="E161" s="18" t="s">
        <v>197</v>
      </c>
      <c r="F161" s="357">
        <v>36.994999999999997</v>
      </c>
      <c r="G161" s="41"/>
      <c r="H161" s="44"/>
    </row>
    <row r="162" s="2" customFormat="1" ht="16.8" customHeight="1">
      <c r="A162" s="41"/>
      <c r="B162" s="44"/>
      <c r="C162" s="356" t="s">
        <v>471</v>
      </c>
      <c r="D162" s="356" t="s">
        <v>472</v>
      </c>
      <c r="E162" s="18" t="s">
        <v>197</v>
      </c>
      <c r="F162" s="357">
        <v>36.994999999999997</v>
      </c>
      <c r="G162" s="41"/>
      <c r="H162" s="44"/>
    </row>
    <row r="163" s="2" customFormat="1">
      <c r="A163" s="41"/>
      <c r="B163" s="44"/>
      <c r="C163" s="356" t="s">
        <v>479</v>
      </c>
      <c r="D163" s="356" t="s">
        <v>480</v>
      </c>
      <c r="E163" s="18" t="s">
        <v>197</v>
      </c>
      <c r="F163" s="357">
        <v>36.994999999999997</v>
      </c>
      <c r="G163" s="41"/>
      <c r="H163" s="44"/>
    </row>
    <row r="164" s="2" customFormat="1" ht="16.8" customHeight="1">
      <c r="A164" s="41"/>
      <c r="B164" s="44"/>
      <c r="C164" s="352" t="s">
        <v>730</v>
      </c>
      <c r="D164" s="353" t="s">
        <v>1246</v>
      </c>
      <c r="E164" s="354" t="s">
        <v>1</v>
      </c>
      <c r="F164" s="355">
        <v>23.100000000000001</v>
      </c>
      <c r="G164" s="41"/>
      <c r="H164" s="44"/>
    </row>
    <row r="165" s="2" customFormat="1" ht="16.8" customHeight="1">
      <c r="A165" s="41"/>
      <c r="B165" s="44"/>
      <c r="C165" s="356" t="s">
        <v>1</v>
      </c>
      <c r="D165" s="356" t="s">
        <v>728</v>
      </c>
      <c r="E165" s="18" t="s">
        <v>1</v>
      </c>
      <c r="F165" s="357">
        <v>22</v>
      </c>
      <c r="G165" s="41"/>
      <c r="H165" s="44"/>
    </row>
    <row r="166" s="2" customFormat="1" ht="16.8" customHeight="1">
      <c r="A166" s="41"/>
      <c r="B166" s="44"/>
      <c r="C166" s="356" t="s">
        <v>1</v>
      </c>
      <c r="D166" s="356" t="s">
        <v>729</v>
      </c>
      <c r="E166" s="18" t="s">
        <v>1</v>
      </c>
      <c r="F166" s="357">
        <v>1.1000000000000001</v>
      </c>
      <c r="G166" s="41"/>
      <c r="H166" s="44"/>
    </row>
    <row r="167" s="2" customFormat="1" ht="16.8" customHeight="1">
      <c r="A167" s="41"/>
      <c r="B167" s="44"/>
      <c r="C167" s="356" t="s">
        <v>730</v>
      </c>
      <c r="D167" s="356" t="s">
        <v>204</v>
      </c>
      <c r="E167" s="18" t="s">
        <v>1</v>
      </c>
      <c r="F167" s="357">
        <v>23.100000000000001</v>
      </c>
      <c r="G167" s="41"/>
      <c r="H167" s="44"/>
    </row>
    <row r="168" s="2" customFormat="1" ht="16.8" customHeight="1">
      <c r="A168" s="41"/>
      <c r="B168" s="44"/>
      <c r="C168" s="352" t="s">
        <v>687</v>
      </c>
      <c r="D168" s="353" t="s">
        <v>1244</v>
      </c>
      <c r="E168" s="354" t="s">
        <v>1</v>
      </c>
      <c r="F168" s="355">
        <v>22.785</v>
      </c>
      <c r="G168" s="41"/>
      <c r="H168" s="44"/>
    </row>
    <row r="169" s="2" customFormat="1" ht="16.8" customHeight="1">
      <c r="A169" s="41"/>
      <c r="B169" s="44"/>
      <c r="C169" s="356" t="s">
        <v>1</v>
      </c>
      <c r="D169" s="356" t="s">
        <v>685</v>
      </c>
      <c r="E169" s="18" t="s">
        <v>1</v>
      </c>
      <c r="F169" s="357">
        <v>21.699999999999999</v>
      </c>
      <c r="G169" s="41"/>
      <c r="H169" s="44"/>
    </row>
    <row r="170" s="2" customFormat="1" ht="16.8" customHeight="1">
      <c r="A170" s="41"/>
      <c r="B170" s="44"/>
      <c r="C170" s="356" t="s">
        <v>1</v>
      </c>
      <c r="D170" s="356" t="s">
        <v>686</v>
      </c>
      <c r="E170" s="18" t="s">
        <v>1</v>
      </c>
      <c r="F170" s="357">
        <v>1.085</v>
      </c>
      <c r="G170" s="41"/>
      <c r="H170" s="44"/>
    </row>
    <row r="171" s="2" customFormat="1" ht="16.8" customHeight="1">
      <c r="A171" s="41"/>
      <c r="B171" s="44"/>
      <c r="C171" s="356" t="s">
        <v>687</v>
      </c>
      <c r="D171" s="356" t="s">
        <v>204</v>
      </c>
      <c r="E171" s="18" t="s">
        <v>1</v>
      </c>
      <c r="F171" s="357">
        <v>22.785</v>
      </c>
      <c r="G171" s="41"/>
      <c r="H171" s="44"/>
    </row>
    <row r="172" s="2" customFormat="1" ht="16.8" customHeight="1">
      <c r="A172" s="41"/>
      <c r="B172" s="44"/>
      <c r="C172" s="352" t="s">
        <v>349</v>
      </c>
      <c r="D172" s="353" t="s">
        <v>1</v>
      </c>
      <c r="E172" s="354" t="s">
        <v>1</v>
      </c>
      <c r="F172" s="355">
        <v>8.8360000000000003</v>
      </c>
      <c r="G172" s="41"/>
      <c r="H172" s="44"/>
    </row>
    <row r="173" s="2" customFormat="1" ht="16.8" customHeight="1">
      <c r="A173" s="41"/>
      <c r="B173" s="44"/>
      <c r="C173" s="356" t="s">
        <v>1</v>
      </c>
      <c r="D173" s="356" t="s">
        <v>573</v>
      </c>
      <c r="E173" s="18" t="s">
        <v>1</v>
      </c>
      <c r="F173" s="357">
        <v>8.8360000000000003</v>
      </c>
      <c r="G173" s="41"/>
      <c r="H173" s="44"/>
    </row>
    <row r="174" s="2" customFormat="1" ht="16.8" customHeight="1">
      <c r="A174" s="41"/>
      <c r="B174" s="44"/>
      <c r="C174" s="356" t="s">
        <v>349</v>
      </c>
      <c r="D174" s="356" t="s">
        <v>204</v>
      </c>
      <c r="E174" s="18" t="s">
        <v>1</v>
      </c>
      <c r="F174" s="357">
        <v>8.8360000000000003</v>
      </c>
      <c r="G174" s="41"/>
      <c r="H174" s="44"/>
    </row>
    <row r="175" s="2" customFormat="1" ht="16.8" customHeight="1">
      <c r="A175" s="41"/>
      <c r="B175" s="44"/>
      <c r="C175" s="352" t="s">
        <v>568</v>
      </c>
      <c r="D175" s="353" t="s">
        <v>569</v>
      </c>
      <c r="E175" s="354" t="s">
        <v>1</v>
      </c>
      <c r="F175" s="355">
        <v>26.396999999999998</v>
      </c>
      <c r="G175" s="41"/>
      <c r="H175" s="44"/>
    </row>
    <row r="176" s="2" customFormat="1" ht="16.8" customHeight="1">
      <c r="A176" s="41"/>
      <c r="B176" s="44"/>
      <c r="C176" s="356" t="s">
        <v>1</v>
      </c>
      <c r="D176" s="356" t="s">
        <v>681</v>
      </c>
      <c r="E176" s="18" t="s">
        <v>1</v>
      </c>
      <c r="F176" s="357">
        <v>26.396999999999998</v>
      </c>
      <c r="G176" s="41"/>
      <c r="H176" s="44"/>
    </row>
    <row r="177" s="2" customFormat="1" ht="16.8" customHeight="1">
      <c r="A177" s="41"/>
      <c r="B177" s="44"/>
      <c r="C177" s="356" t="s">
        <v>568</v>
      </c>
      <c r="D177" s="356" t="s">
        <v>204</v>
      </c>
      <c r="E177" s="18" t="s">
        <v>1</v>
      </c>
      <c r="F177" s="357">
        <v>26.396999999999998</v>
      </c>
      <c r="G177" s="41"/>
      <c r="H177" s="44"/>
    </row>
    <row r="178" s="2" customFormat="1" ht="16.8" customHeight="1">
      <c r="A178" s="41"/>
      <c r="B178" s="44"/>
      <c r="C178" s="358" t="s">
        <v>1832</v>
      </c>
      <c r="D178" s="41"/>
      <c r="E178" s="41"/>
      <c r="F178" s="41"/>
      <c r="G178" s="41"/>
      <c r="H178" s="44"/>
    </row>
    <row r="179" s="2" customFormat="1">
      <c r="A179" s="41"/>
      <c r="B179" s="44"/>
      <c r="C179" s="356" t="s">
        <v>678</v>
      </c>
      <c r="D179" s="356" t="s">
        <v>679</v>
      </c>
      <c r="E179" s="18" t="s">
        <v>197</v>
      </c>
      <c r="F179" s="357">
        <v>26.396999999999998</v>
      </c>
      <c r="G179" s="41"/>
      <c r="H179" s="44"/>
    </row>
    <row r="180" s="2" customFormat="1" ht="16.8" customHeight="1">
      <c r="A180" s="41"/>
      <c r="B180" s="44"/>
      <c r="C180" s="356" t="s">
        <v>605</v>
      </c>
      <c r="D180" s="356" t="s">
        <v>606</v>
      </c>
      <c r="E180" s="18" t="s">
        <v>197</v>
      </c>
      <c r="F180" s="357">
        <v>48.396999999999998</v>
      </c>
      <c r="G180" s="41"/>
      <c r="H180" s="44"/>
    </row>
    <row r="181" s="2" customFormat="1" ht="16.8" customHeight="1">
      <c r="A181" s="41"/>
      <c r="B181" s="44"/>
      <c r="C181" s="356" t="s">
        <v>456</v>
      </c>
      <c r="D181" s="356" t="s">
        <v>457</v>
      </c>
      <c r="E181" s="18" t="s">
        <v>197</v>
      </c>
      <c r="F181" s="357">
        <v>36.994999999999997</v>
      </c>
      <c r="G181" s="41"/>
      <c r="H181" s="44"/>
    </row>
    <row r="182" s="2" customFormat="1" ht="16.8" customHeight="1">
      <c r="A182" s="41"/>
      <c r="B182" s="44"/>
      <c r="C182" s="352" t="s">
        <v>1249</v>
      </c>
      <c r="D182" s="353" t="s">
        <v>120</v>
      </c>
      <c r="E182" s="354" t="s">
        <v>1</v>
      </c>
      <c r="F182" s="355">
        <v>2</v>
      </c>
      <c r="G182" s="41"/>
      <c r="H182" s="44"/>
    </row>
    <row r="183" s="2" customFormat="1" ht="16.8" customHeight="1">
      <c r="A183" s="41"/>
      <c r="B183" s="44"/>
      <c r="C183" s="352" t="s">
        <v>586</v>
      </c>
      <c r="D183" s="353" t="s">
        <v>120</v>
      </c>
      <c r="E183" s="354" t="s">
        <v>1</v>
      </c>
      <c r="F183" s="355">
        <v>1</v>
      </c>
      <c r="G183" s="41"/>
      <c r="H183" s="44"/>
    </row>
    <row r="184" s="2" customFormat="1" ht="16.8" customHeight="1">
      <c r="A184" s="41"/>
      <c r="B184" s="44"/>
      <c r="C184" s="356" t="s">
        <v>1</v>
      </c>
      <c r="D184" s="356" t="s">
        <v>85</v>
      </c>
      <c r="E184" s="18" t="s">
        <v>1</v>
      </c>
      <c r="F184" s="357">
        <v>1</v>
      </c>
      <c r="G184" s="41"/>
      <c r="H184" s="44"/>
    </row>
    <row r="185" s="2" customFormat="1" ht="16.8" customHeight="1">
      <c r="A185" s="41"/>
      <c r="B185" s="44"/>
      <c r="C185" s="356" t="s">
        <v>586</v>
      </c>
      <c r="D185" s="356" t="s">
        <v>204</v>
      </c>
      <c r="E185" s="18" t="s">
        <v>1</v>
      </c>
      <c r="F185" s="357">
        <v>1</v>
      </c>
      <c r="G185" s="41"/>
      <c r="H185" s="44"/>
    </row>
    <row r="186" s="2" customFormat="1" ht="16.8" customHeight="1">
      <c r="A186" s="41"/>
      <c r="B186" s="44"/>
      <c r="C186" s="358" t="s">
        <v>1832</v>
      </c>
      <c r="D186" s="41"/>
      <c r="E186" s="41"/>
      <c r="F186" s="41"/>
      <c r="G186" s="41"/>
      <c r="H186" s="44"/>
    </row>
    <row r="187" s="2" customFormat="1" ht="16.8" customHeight="1">
      <c r="A187" s="41"/>
      <c r="B187" s="44"/>
      <c r="C187" s="356" t="s">
        <v>280</v>
      </c>
      <c r="D187" s="356" t="s">
        <v>281</v>
      </c>
      <c r="E187" s="18" t="s">
        <v>231</v>
      </c>
      <c r="F187" s="357">
        <v>1</v>
      </c>
      <c r="G187" s="41"/>
      <c r="H187" s="44"/>
    </row>
    <row r="188" s="2" customFormat="1" ht="16.8" customHeight="1">
      <c r="A188" s="41"/>
      <c r="B188" s="44"/>
      <c r="C188" s="356" t="s">
        <v>288</v>
      </c>
      <c r="D188" s="356" t="s">
        <v>289</v>
      </c>
      <c r="E188" s="18" t="s">
        <v>231</v>
      </c>
      <c r="F188" s="357">
        <v>1</v>
      </c>
      <c r="G188" s="41"/>
      <c r="H188" s="44"/>
    </row>
    <row r="189" s="2" customFormat="1" ht="16.8" customHeight="1">
      <c r="A189" s="41"/>
      <c r="B189" s="44"/>
      <c r="C189" s="352" t="s">
        <v>585</v>
      </c>
      <c r="D189" s="353" t="s">
        <v>1</v>
      </c>
      <c r="E189" s="354" t="s">
        <v>1</v>
      </c>
      <c r="F189" s="355">
        <v>1</v>
      </c>
      <c r="G189" s="41"/>
      <c r="H189" s="44"/>
    </row>
    <row r="190" s="2" customFormat="1" ht="16.8" customHeight="1">
      <c r="A190" s="41"/>
      <c r="B190" s="44"/>
      <c r="C190" s="356" t="s">
        <v>1</v>
      </c>
      <c r="D190" s="356" t="s">
        <v>85</v>
      </c>
      <c r="E190" s="18" t="s">
        <v>1</v>
      </c>
      <c r="F190" s="357">
        <v>1</v>
      </c>
      <c r="G190" s="41"/>
      <c r="H190" s="44"/>
    </row>
    <row r="191" s="2" customFormat="1" ht="16.8" customHeight="1">
      <c r="A191" s="41"/>
      <c r="B191" s="44"/>
      <c r="C191" s="356" t="s">
        <v>585</v>
      </c>
      <c r="D191" s="356" t="s">
        <v>204</v>
      </c>
      <c r="E191" s="18" t="s">
        <v>1</v>
      </c>
      <c r="F191" s="357">
        <v>1</v>
      </c>
      <c r="G191" s="41"/>
      <c r="H191" s="44"/>
    </row>
    <row r="192" s="2" customFormat="1" ht="16.8" customHeight="1">
      <c r="A192" s="41"/>
      <c r="B192" s="44"/>
      <c r="C192" s="358" t="s">
        <v>1832</v>
      </c>
      <c r="D192" s="41"/>
      <c r="E192" s="41"/>
      <c r="F192" s="41"/>
      <c r="G192" s="41"/>
      <c r="H192" s="44"/>
    </row>
    <row r="193" s="2" customFormat="1" ht="16.8" customHeight="1">
      <c r="A193" s="41"/>
      <c r="B193" s="44"/>
      <c r="C193" s="356" t="s">
        <v>764</v>
      </c>
      <c r="D193" s="356" t="s">
        <v>765</v>
      </c>
      <c r="E193" s="18" t="s">
        <v>231</v>
      </c>
      <c r="F193" s="357">
        <v>1</v>
      </c>
      <c r="G193" s="41"/>
      <c r="H193" s="44"/>
    </row>
    <row r="194" s="2" customFormat="1" ht="16.8" customHeight="1">
      <c r="A194" s="41"/>
      <c r="B194" s="44"/>
      <c r="C194" s="356" t="s">
        <v>883</v>
      </c>
      <c r="D194" s="356" t="s">
        <v>884</v>
      </c>
      <c r="E194" s="18" t="s">
        <v>231</v>
      </c>
      <c r="F194" s="357">
        <v>1</v>
      </c>
      <c r="G194" s="41"/>
      <c r="H194" s="44"/>
    </row>
    <row r="195" s="2" customFormat="1" ht="16.8" customHeight="1">
      <c r="A195" s="41"/>
      <c r="B195" s="44"/>
      <c r="C195" s="356" t="s">
        <v>887</v>
      </c>
      <c r="D195" s="356" t="s">
        <v>888</v>
      </c>
      <c r="E195" s="18" t="s">
        <v>231</v>
      </c>
      <c r="F195" s="357">
        <v>1</v>
      </c>
      <c r="G195" s="41"/>
      <c r="H195" s="44"/>
    </row>
    <row r="196" s="2" customFormat="1" ht="16.8" customHeight="1">
      <c r="A196" s="41"/>
      <c r="B196" s="44"/>
      <c r="C196" s="352" t="s">
        <v>119</v>
      </c>
      <c r="D196" s="353" t="s">
        <v>120</v>
      </c>
      <c r="E196" s="354" t="s">
        <v>1</v>
      </c>
      <c r="F196" s="355">
        <v>2</v>
      </c>
      <c r="G196" s="41"/>
      <c r="H196" s="44"/>
    </row>
    <row r="197" s="2" customFormat="1" ht="16.8" customHeight="1">
      <c r="A197" s="41"/>
      <c r="B197" s="44"/>
      <c r="C197" s="356" t="s">
        <v>1</v>
      </c>
      <c r="D197" s="356" t="s">
        <v>757</v>
      </c>
      <c r="E197" s="18" t="s">
        <v>1</v>
      </c>
      <c r="F197" s="357">
        <v>2</v>
      </c>
      <c r="G197" s="41"/>
      <c r="H197" s="44"/>
    </row>
    <row r="198" s="2" customFormat="1" ht="16.8" customHeight="1">
      <c r="A198" s="41"/>
      <c r="B198" s="44"/>
      <c r="C198" s="356" t="s">
        <v>119</v>
      </c>
      <c r="D198" s="356" t="s">
        <v>204</v>
      </c>
      <c r="E198" s="18" t="s">
        <v>1</v>
      </c>
      <c r="F198" s="357">
        <v>2</v>
      </c>
      <c r="G198" s="41"/>
      <c r="H198" s="44"/>
    </row>
    <row r="199" s="2" customFormat="1" ht="16.8" customHeight="1">
      <c r="A199" s="41"/>
      <c r="B199" s="44"/>
      <c r="C199" s="358" t="s">
        <v>1832</v>
      </c>
      <c r="D199" s="41"/>
      <c r="E199" s="41"/>
      <c r="F199" s="41"/>
      <c r="G199" s="41"/>
      <c r="H199" s="44"/>
    </row>
    <row r="200" s="2" customFormat="1" ht="16.8" customHeight="1">
      <c r="A200" s="41"/>
      <c r="B200" s="44"/>
      <c r="C200" s="356" t="s">
        <v>486</v>
      </c>
      <c r="D200" s="356" t="s">
        <v>487</v>
      </c>
      <c r="E200" s="18" t="s">
        <v>231</v>
      </c>
      <c r="F200" s="357">
        <v>2</v>
      </c>
      <c r="G200" s="41"/>
      <c r="H200" s="44"/>
    </row>
    <row r="201" s="2" customFormat="1" ht="16.8" customHeight="1">
      <c r="A201" s="41"/>
      <c r="B201" s="44"/>
      <c r="C201" s="356" t="s">
        <v>510</v>
      </c>
      <c r="D201" s="356" t="s">
        <v>511</v>
      </c>
      <c r="E201" s="18" t="s">
        <v>231</v>
      </c>
      <c r="F201" s="357">
        <v>2</v>
      </c>
      <c r="G201" s="41"/>
      <c r="H201" s="44"/>
    </row>
    <row r="202" s="2" customFormat="1" ht="16.8" customHeight="1">
      <c r="A202" s="41"/>
      <c r="B202" s="44"/>
      <c r="C202" s="352" t="s">
        <v>584</v>
      </c>
      <c r="D202" s="353" t="s">
        <v>1</v>
      </c>
      <c r="E202" s="354" t="s">
        <v>1</v>
      </c>
      <c r="F202" s="355">
        <v>4</v>
      </c>
      <c r="G202" s="41"/>
      <c r="H202" s="44"/>
    </row>
    <row r="203" s="2" customFormat="1" ht="16.8" customHeight="1">
      <c r="A203" s="41"/>
      <c r="B203" s="44"/>
      <c r="C203" s="356" t="s">
        <v>1</v>
      </c>
      <c r="D203" s="356" t="s">
        <v>829</v>
      </c>
      <c r="E203" s="18" t="s">
        <v>1</v>
      </c>
      <c r="F203" s="357">
        <v>4</v>
      </c>
      <c r="G203" s="41"/>
      <c r="H203" s="44"/>
    </row>
    <row r="204" s="2" customFormat="1" ht="16.8" customHeight="1">
      <c r="A204" s="41"/>
      <c r="B204" s="44"/>
      <c r="C204" s="356" t="s">
        <v>584</v>
      </c>
      <c r="D204" s="356" t="s">
        <v>204</v>
      </c>
      <c r="E204" s="18" t="s">
        <v>1</v>
      </c>
      <c r="F204" s="357">
        <v>4</v>
      </c>
      <c r="G204" s="41"/>
      <c r="H204" s="44"/>
    </row>
    <row r="205" s="2" customFormat="1" ht="16.8" customHeight="1">
      <c r="A205" s="41"/>
      <c r="B205" s="44"/>
      <c r="C205" s="358" t="s">
        <v>1832</v>
      </c>
      <c r="D205" s="41"/>
      <c r="E205" s="41"/>
      <c r="F205" s="41"/>
      <c r="G205" s="41"/>
      <c r="H205" s="44"/>
    </row>
    <row r="206" s="2" customFormat="1" ht="16.8" customHeight="1">
      <c r="A206" s="41"/>
      <c r="B206" s="44"/>
      <c r="C206" s="356" t="s">
        <v>825</v>
      </c>
      <c r="D206" s="356" t="s">
        <v>826</v>
      </c>
      <c r="E206" s="18" t="s">
        <v>827</v>
      </c>
      <c r="F206" s="357">
        <v>4</v>
      </c>
      <c r="G206" s="41"/>
      <c r="H206" s="44"/>
    </row>
    <row r="207" s="2" customFormat="1" ht="16.8" customHeight="1">
      <c r="A207" s="41"/>
      <c r="B207" s="44"/>
      <c r="C207" s="356" t="s">
        <v>486</v>
      </c>
      <c r="D207" s="356" t="s">
        <v>487</v>
      </c>
      <c r="E207" s="18" t="s">
        <v>231</v>
      </c>
      <c r="F207" s="357">
        <v>2</v>
      </c>
      <c r="G207" s="41"/>
      <c r="H207" s="44"/>
    </row>
    <row r="208" s="2" customFormat="1" ht="16.8" customHeight="1">
      <c r="A208" s="41"/>
      <c r="B208" s="44"/>
      <c r="C208" s="356" t="s">
        <v>754</v>
      </c>
      <c r="D208" s="356" t="s">
        <v>755</v>
      </c>
      <c r="E208" s="18" t="s">
        <v>231</v>
      </c>
      <c r="F208" s="357">
        <v>2</v>
      </c>
      <c r="G208" s="41"/>
      <c r="H208" s="44"/>
    </row>
    <row r="209" s="2" customFormat="1" ht="16.8" customHeight="1">
      <c r="A209" s="41"/>
      <c r="B209" s="44"/>
      <c r="C209" s="356" t="s">
        <v>793</v>
      </c>
      <c r="D209" s="356" t="s">
        <v>794</v>
      </c>
      <c r="E209" s="18" t="s">
        <v>231</v>
      </c>
      <c r="F209" s="357">
        <v>4</v>
      </c>
      <c r="G209" s="41"/>
      <c r="H209" s="44"/>
    </row>
    <row r="210" s="2" customFormat="1" ht="16.8" customHeight="1">
      <c r="A210" s="41"/>
      <c r="B210" s="44"/>
      <c r="C210" s="356" t="s">
        <v>805</v>
      </c>
      <c r="D210" s="356" t="s">
        <v>806</v>
      </c>
      <c r="E210" s="18" t="s">
        <v>231</v>
      </c>
      <c r="F210" s="357">
        <v>2</v>
      </c>
      <c r="G210" s="41"/>
      <c r="H210" s="44"/>
    </row>
    <row r="211" s="2" customFormat="1" ht="16.8" customHeight="1">
      <c r="A211" s="41"/>
      <c r="B211" s="44"/>
      <c r="C211" s="356" t="s">
        <v>811</v>
      </c>
      <c r="D211" s="356" t="s">
        <v>812</v>
      </c>
      <c r="E211" s="18" t="s">
        <v>231</v>
      </c>
      <c r="F211" s="357">
        <v>2</v>
      </c>
      <c r="G211" s="41"/>
      <c r="H211" s="44"/>
    </row>
    <row r="212" s="2" customFormat="1">
      <c r="A212" s="41"/>
      <c r="B212" s="44"/>
      <c r="C212" s="356" t="s">
        <v>830</v>
      </c>
      <c r="D212" s="356" t="s">
        <v>831</v>
      </c>
      <c r="E212" s="18" t="s">
        <v>231</v>
      </c>
      <c r="F212" s="357">
        <v>6</v>
      </c>
      <c r="G212" s="41"/>
      <c r="H212" s="44"/>
    </row>
    <row r="213" s="2" customFormat="1" ht="16.8" customHeight="1">
      <c r="A213" s="41"/>
      <c r="B213" s="44"/>
      <c r="C213" s="356" t="s">
        <v>844</v>
      </c>
      <c r="D213" s="356" t="s">
        <v>845</v>
      </c>
      <c r="E213" s="18" t="s">
        <v>231</v>
      </c>
      <c r="F213" s="357">
        <v>2</v>
      </c>
      <c r="G213" s="41"/>
      <c r="H213" s="44"/>
    </row>
    <row r="214" s="2" customFormat="1">
      <c r="A214" s="41"/>
      <c r="B214" s="44"/>
      <c r="C214" s="356" t="s">
        <v>851</v>
      </c>
      <c r="D214" s="356" t="s">
        <v>852</v>
      </c>
      <c r="E214" s="18" t="s">
        <v>827</v>
      </c>
      <c r="F214" s="357">
        <v>4</v>
      </c>
      <c r="G214" s="41"/>
      <c r="H214" s="44"/>
    </row>
    <row r="215" s="2" customFormat="1" ht="16.8" customHeight="1">
      <c r="A215" s="41"/>
      <c r="B215" s="44"/>
      <c r="C215" s="356" t="s">
        <v>863</v>
      </c>
      <c r="D215" s="356" t="s">
        <v>864</v>
      </c>
      <c r="E215" s="18" t="s">
        <v>231</v>
      </c>
      <c r="F215" s="357">
        <v>4</v>
      </c>
      <c r="G215" s="41"/>
      <c r="H215" s="44"/>
    </row>
    <row r="216" s="2" customFormat="1" ht="16.8" customHeight="1">
      <c r="A216" s="41"/>
      <c r="B216" s="44"/>
      <c r="C216" s="356" t="s">
        <v>871</v>
      </c>
      <c r="D216" s="356" t="s">
        <v>872</v>
      </c>
      <c r="E216" s="18" t="s">
        <v>827</v>
      </c>
      <c r="F216" s="357">
        <v>4</v>
      </c>
      <c r="G216" s="41"/>
      <c r="H216" s="44"/>
    </row>
    <row r="217" s="2" customFormat="1">
      <c r="A217" s="41"/>
      <c r="B217" s="44"/>
      <c r="C217" s="356" t="s">
        <v>875</v>
      </c>
      <c r="D217" s="356" t="s">
        <v>876</v>
      </c>
      <c r="E217" s="18" t="s">
        <v>231</v>
      </c>
      <c r="F217" s="357">
        <v>2</v>
      </c>
      <c r="G217" s="41"/>
      <c r="H217" s="44"/>
    </row>
    <row r="218" s="2" customFormat="1">
      <c r="A218" s="41"/>
      <c r="B218" s="44"/>
      <c r="C218" s="356" t="s">
        <v>952</v>
      </c>
      <c r="D218" s="356" t="s">
        <v>953</v>
      </c>
      <c r="E218" s="18" t="s">
        <v>393</v>
      </c>
      <c r="F218" s="357">
        <v>6</v>
      </c>
      <c r="G218" s="41"/>
      <c r="H218" s="44"/>
    </row>
    <row r="219" s="2" customFormat="1" ht="16.8" customHeight="1">
      <c r="A219" s="41"/>
      <c r="B219" s="44"/>
      <c r="C219" s="356" t="s">
        <v>1030</v>
      </c>
      <c r="D219" s="356" t="s">
        <v>1031</v>
      </c>
      <c r="E219" s="18" t="s">
        <v>231</v>
      </c>
      <c r="F219" s="357">
        <v>2</v>
      </c>
      <c r="G219" s="41"/>
      <c r="H219" s="44"/>
    </row>
    <row r="220" s="2" customFormat="1" ht="16.8" customHeight="1">
      <c r="A220" s="41"/>
      <c r="B220" s="44"/>
      <c r="C220" s="352" t="s">
        <v>1834</v>
      </c>
      <c r="D220" s="353" t="s">
        <v>120</v>
      </c>
      <c r="E220" s="354" t="s">
        <v>1</v>
      </c>
      <c r="F220" s="355">
        <v>1</v>
      </c>
      <c r="G220" s="41"/>
      <c r="H220" s="44"/>
    </row>
    <row r="221" s="2" customFormat="1" ht="16.8" customHeight="1">
      <c r="A221" s="41"/>
      <c r="B221" s="44"/>
      <c r="C221" s="356" t="s">
        <v>1</v>
      </c>
      <c r="D221" s="356" t="s">
        <v>1373</v>
      </c>
      <c r="E221" s="18" t="s">
        <v>1</v>
      </c>
      <c r="F221" s="357">
        <v>1</v>
      </c>
      <c r="G221" s="41"/>
      <c r="H221" s="44"/>
    </row>
    <row r="222" s="2" customFormat="1" ht="16.8" customHeight="1">
      <c r="A222" s="41"/>
      <c r="B222" s="44"/>
      <c r="C222" s="356" t="s">
        <v>1834</v>
      </c>
      <c r="D222" s="356" t="s">
        <v>204</v>
      </c>
      <c r="E222" s="18" t="s">
        <v>1</v>
      </c>
      <c r="F222" s="357">
        <v>1</v>
      </c>
      <c r="G222" s="41"/>
      <c r="H222" s="44"/>
    </row>
    <row r="223" s="2" customFormat="1" ht="16.8" customHeight="1">
      <c r="A223" s="41"/>
      <c r="B223" s="44"/>
      <c r="C223" s="352" t="s">
        <v>1248</v>
      </c>
      <c r="D223" s="353" t="s">
        <v>120</v>
      </c>
      <c r="E223" s="354" t="s">
        <v>1</v>
      </c>
      <c r="F223" s="355">
        <v>2</v>
      </c>
      <c r="G223" s="41"/>
      <c r="H223" s="44"/>
    </row>
    <row r="224" s="2" customFormat="1" ht="16.8" customHeight="1">
      <c r="A224" s="41"/>
      <c r="B224" s="44"/>
      <c r="C224" s="352" t="s">
        <v>575</v>
      </c>
      <c r="D224" s="353" t="s">
        <v>1</v>
      </c>
      <c r="E224" s="354" t="s">
        <v>1</v>
      </c>
      <c r="F224" s="355">
        <v>3.5</v>
      </c>
      <c r="G224" s="41"/>
      <c r="H224" s="44"/>
    </row>
    <row r="225" s="2" customFormat="1" ht="16.8" customHeight="1">
      <c r="A225" s="41"/>
      <c r="B225" s="44"/>
      <c r="C225" s="356" t="s">
        <v>1</v>
      </c>
      <c r="D225" s="356" t="s">
        <v>643</v>
      </c>
      <c r="E225" s="18" t="s">
        <v>1</v>
      </c>
      <c r="F225" s="357">
        <v>3.5</v>
      </c>
      <c r="G225" s="41"/>
      <c r="H225" s="44"/>
    </row>
    <row r="226" s="2" customFormat="1" ht="16.8" customHeight="1">
      <c r="A226" s="41"/>
      <c r="B226" s="44"/>
      <c r="C226" s="356" t="s">
        <v>575</v>
      </c>
      <c r="D226" s="356" t="s">
        <v>214</v>
      </c>
      <c r="E226" s="18" t="s">
        <v>1</v>
      </c>
      <c r="F226" s="357">
        <v>3.5</v>
      </c>
      <c r="G226" s="41"/>
      <c r="H226" s="44"/>
    </row>
    <row r="227" s="2" customFormat="1" ht="16.8" customHeight="1">
      <c r="A227" s="41"/>
      <c r="B227" s="44"/>
      <c r="C227" s="358" t="s">
        <v>1832</v>
      </c>
      <c r="D227" s="41"/>
      <c r="E227" s="41"/>
      <c r="F227" s="41"/>
      <c r="G227" s="41"/>
      <c r="H227" s="44"/>
    </row>
    <row r="228" s="2" customFormat="1">
      <c r="A228" s="41"/>
      <c r="B228" s="44"/>
      <c r="C228" s="356" t="s">
        <v>640</v>
      </c>
      <c r="D228" s="356" t="s">
        <v>641</v>
      </c>
      <c r="E228" s="18" t="s">
        <v>197</v>
      </c>
      <c r="F228" s="357">
        <v>3.6749999999999998</v>
      </c>
      <c r="G228" s="41"/>
      <c r="H228" s="44"/>
    </row>
    <row r="229" s="2" customFormat="1" ht="26.4" customHeight="1">
      <c r="A229" s="41"/>
      <c r="B229" s="44"/>
      <c r="C229" s="351" t="s">
        <v>1835</v>
      </c>
      <c r="D229" s="351" t="s">
        <v>97</v>
      </c>
      <c r="E229" s="41"/>
      <c r="F229" s="41"/>
      <c r="G229" s="41"/>
      <c r="H229" s="44"/>
    </row>
    <row r="230" s="2" customFormat="1" ht="16.8" customHeight="1">
      <c r="A230" s="41"/>
      <c r="B230" s="44"/>
      <c r="C230" s="352" t="s">
        <v>970</v>
      </c>
      <c r="D230" s="353" t="s">
        <v>120</v>
      </c>
      <c r="E230" s="354" t="s">
        <v>1</v>
      </c>
      <c r="F230" s="355">
        <v>2.52</v>
      </c>
      <c r="G230" s="41"/>
      <c r="H230" s="44"/>
    </row>
    <row r="231" s="2" customFormat="1" ht="16.8" customHeight="1">
      <c r="A231" s="41"/>
      <c r="B231" s="44"/>
      <c r="C231" s="356" t="s">
        <v>1</v>
      </c>
      <c r="D231" s="356" t="s">
        <v>1836</v>
      </c>
      <c r="E231" s="18" t="s">
        <v>1</v>
      </c>
      <c r="F231" s="357">
        <v>2.52</v>
      </c>
      <c r="G231" s="41"/>
      <c r="H231" s="44"/>
    </row>
    <row r="232" s="2" customFormat="1" ht="16.8" customHeight="1">
      <c r="A232" s="41"/>
      <c r="B232" s="44"/>
      <c r="C232" s="356" t="s">
        <v>970</v>
      </c>
      <c r="D232" s="356" t="s">
        <v>204</v>
      </c>
      <c r="E232" s="18" t="s">
        <v>1</v>
      </c>
      <c r="F232" s="357">
        <v>2.52</v>
      </c>
      <c r="G232" s="41"/>
      <c r="H232" s="44"/>
    </row>
    <row r="233" s="2" customFormat="1" ht="16.8" customHeight="1">
      <c r="A233" s="41"/>
      <c r="B233" s="44"/>
      <c r="C233" s="352" t="s">
        <v>741</v>
      </c>
      <c r="D233" s="353" t="s">
        <v>1</v>
      </c>
      <c r="E233" s="354" t="s">
        <v>1</v>
      </c>
      <c r="F233" s="355">
        <v>15</v>
      </c>
      <c r="G233" s="41"/>
      <c r="H233" s="44"/>
    </row>
    <row r="234" s="2" customFormat="1" ht="16.8" customHeight="1">
      <c r="A234" s="41"/>
      <c r="B234" s="44"/>
      <c r="C234" s="356" t="s">
        <v>1</v>
      </c>
      <c r="D234" s="356" t="s">
        <v>1309</v>
      </c>
      <c r="E234" s="18" t="s">
        <v>1</v>
      </c>
      <c r="F234" s="357">
        <v>10</v>
      </c>
      <c r="G234" s="41"/>
      <c r="H234" s="44"/>
    </row>
    <row r="235" s="2" customFormat="1" ht="16.8" customHeight="1">
      <c r="A235" s="41"/>
      <c r="B235" s="44"/>
      <c r="C235" s="356" t="s">
        <v>1</v>
      </c>
      <c r="D235" s="356" t="s">
        <v>1310</v>
      </c>
      <c r="E235" s="18" t="s">
        <v>1</v>
      </c>
      <c r="F235" s="357">
        <v>5</v>
      </c>
      <c r="G235" s="41"/>
      <c r="H235" s="44"/>
    </row>
    <row r="236" s="2" customFormat="1" ht="16.8" customHeight="1">
      <c r="A236" s="41"/>
      <c r="B236" s="44"/>
      <c r="C236" s="356" t="s">
        <v>741</v>
      </c>
      <c r="D236" s="356" t="s">
        <v>204</v>
      </c>
      <c r="E236" s="18" t="s">
        <v>1</v>
      </c>
      <c r="F236" s="357">
        <v>15</v>
      </c>
      <c r="G236" s="41"/>
      <c r="H236" s="44"/>
    </row>
    <row r="237" s="2" customFormat="1" ht="16.8" customHeight="1">
      <c r="A237" s="41"/>
      <c r="B237" s="44"/>
      <c r="C237" s="352" t="s">
        <v>140</v>
      </c>
      <c r="D237" s="353" t="s">
        <v>1</v>
      </c>
      <c r="E237" s="354" t="s">
        <v>1</v>
      </c>
      <c r="F237" s="355">
        <v>15.119999999999999</v>
      </c>
      <c r="G237" s="41"/>
      <c r="H237" s="44"/>
    </row>
    <row r="238" s="2" customFormat="1" ht="16.8" customHeight="1">
      <c r="A238" s="41"/>
      <c r="B238" s="44"/>
      <c r="C238" s="356" t="s">
        <v>1</v>
      </c>
      <c r="D238" s="356" t="s">
        <v>1455</v>
      </c>
      <c r="E238" s="18" t="s">
        <v>1</v>
      </c>
      <c r="F238" s="357">
        <v>15.119999999999999</v>
      </c>
      <c r="G238" s="41"/>
      <c r="H238" s="44"/>
    </row>
    <row r="239" s="2" customFormat="1" ht="16.8" customHeight="1">
      <c r="A239" s="41"/>
      <c r="B239" s="44"/>
      <c r="C239" s="356" t="s">
        <v>140</v>
      </c>
      <c r="D239" s="356" t="s">
        <v>204</v>
      </c>
      <c r="E239" s="18" t="s">
        <v>1</v>
      </c>
      <c r="F239" s="357">
        <v>15.119999999999999</v>
      </c>
      <c r="G239" s="41"/>
      <c r="H239" s="44"/>
    </row>
    <row r="240" s="2" customFormat="1" ht="16.8" customHeight="1">
      <c r="A240" s="41"/>
      <c r="B240" s="44"/>
      <c r="C240" s="358" t="s">
        <v>1832</v>
      </c>
      <c r="D240" s="41"/>
      <c r="E240" s="41"/>
      <c r="F240" s="41"/>
      <c r="G240" s="41"/>
      <c r="H240" s="44"/>
    </row>
    <row r="241" s="2" customFormat="1">
      <c r="A241" s="41"/>
      <c r="B241" s="44"/>
      <c r="C241" s="356" t="s">
        <v>443</v>
      </c>
      <c r="D241" s="356" t="s">
        <v>444</v>
      </c>
      <c r="E241" s="18" t="s">
        <v>393</v>
      </c>
      <c r="F241" s="357">
        <v>15.119999999999999</v>
      </c>
      <c r="G241" s="41"/>
      <c r="H241" s="44"/>
    </row>
    <row r="242" s="2" customFormat="1" ht="16.8" customHeight="1">
      <c r="A242" s="41"/>
      <c r="B242" s="44"/>
      <c r="C242" s="356" t="s">
        <v>450</v>
      </c>
      <c r="D242" s="356" t="s">
        <v>451</v>
      </c>
      <c r="E242" s="18" t="s">
        <v>393</v>
      </c>
      <c r="F242" s="357">
        <v>15.119999999999999</v>
      </c>
      <c r="G242" s="41"/>
      <c r="H242" s="44"/>
    </row>
    <row r="243" s="2" customFormat="1" ht="16.8" customHeight="1">
      <c r="A243" s="41"/>
      <c r="B243" s="44"/>
      <c r="C243" s="352" t="s">
        <v>577</v>
      </c>
      <c r="D243" s="353" t="s">
        <v>1</v>
      </c>
      <c r="E243" s="354" t="s">
        <v>1</v>
      </c>
      <c r="F243" s="355">
        <v>9.0950000000000006</v>
      </c>
      <c r="G243" s="41"/>
      <c r="H243" s="44"/>
    </row>
    <row r="244" s="2" customFormat="1" ht="16.8" customHeight="1">
      <c r="A244" s="41"/>
      <c r="B244" s="44"/>
      <c r="C244" s="356" t="s">
        <v>1</v>
      </c>
      <c r="D244" s="356" t="s">
        <v>1274</v>
      </c>
      <c r="E244" s="18" t="s">
        <v>1</v>
      </c>
      <c r="F244" s="357">
        <v>2</v>
      </c>
      <c r="G244" s="41"/>
      <c r="H244" s="44"/>
    </row>
    <row r="245" s="2" customFormat="1" ht="16.8" customHeight="1">
      <c r="A245" s="41"/>
      <c r="B245" s="44"/>
      <c r="C245" s="356" t="s">
        <v>1</v>
      </c>
      <c r="D245" s="356" t="s">
        <v>1275</v>
      </c>
      <c r="E245" s="18" t="s">
        <v>1</v>
      </c>
      <c r="F245" s="357">
        <v>7.0949999999999998</v>
      </c>
      <c r="G245" s="41"/>
      <c r="H245" s="44"/>
    </row>
    <row r="246" s="2" customFormat="1" ht="16.8" customHeight="1">
      <c r="A246" s="41"/>
      <c r="B246" s="44"/>
      <c r="C246" s="356" t="s">
        <v>577</v>
      </c>
      <c r="D246" s="356" t="s">
        <v>214</v>
      </c>
      <c r="E246" s="18" t="s">
        <v>1</v>
      </c>
      <c r="F246" s="357">
        <v>9.0950000000000006</v>
      </c>
      <c r="G246" s="41"/>
      <c r="H246" s="44"/>
    </row>
    <row r="247" s="2" customFormat="1" ht="16.8" customHeight="1">
      <c r="A247" s="41"/>
      <c r="B247" s="44"/>
      <c r="C247" s="358" t="s">
        <v>1832</v>
      </c>
      <c r="D247" s="41"/>
      <c r="E247" s="41"/>
      <c r="F247" s="41"/>
      <c r="G247" s="41"/>
      <c r="H247" s="44"/>
    </row>
    <row r="248" s="2" customFormat="1">
      <c r="A248" s="41"/>
      <c r="B248" s="44"/>
      <c r="C248" s="356" t="s">
        <v>650</v>
      </c>
      <c r="D248" s="356" t="s">
        <v>651</v>
      </c>
      <c r="E248" s="18" t="s">
        <v>197</v>
      </c>
      <c r="F248" s="357">
        <v>9.5500000000000007</v>
      </c>
      <c r="G248" s="41"/>
      <c r="H248" s="44"/>
    </row>
    <row r="249" s="2" customFormat="1" ht="16.8" customHeight="1">
      <c r="A249" s="41"/>
      <c r="B249" s="44"/>
      <c r="C249" s="352" t="s">
        <v>571</v>
      </c>
      <c r="D249" s="353" t="s">
        <v>1</v>
      </c>
      <c r="E249" s="354" t="s">
        <v>1</v>
      </c>
      <c r="F249" s="355">
        <v>0.51200000000000001</v>
      </c>
      <c r="G249" s="41"/>
      <c r="H249" s="44"/>
    </row>
    <row r="250" s="2" customFormat="1" ht="16.8" customHeight="1">
      <c r="A250" s="41"/>
      <c r="B250" s="44"/>
      <c r="C250" s="356" t="s">
        <v>1</v>
      </c>
      <c r="D250" s="356" t="s">
        <v>1272</v>
      </c>
      <c r="E250" s="18" t="s">
        <v>1</v>
      </c>
      <c r="F250" s="357">
        <v>0.22500000000000001</v>
      </c>
      <c r="G250" s="41"/>
      <c r="H250" s="44"/>
    </row>
    <row r="251" s="2" customFormat="1" ht="16.8" customHeight="1">
      <c r="A251" s="41"/>
      <c r="B251" s="44"/>
      <c r="C251" s="356" t="s">
        <v>1</v>
      </c>
      <c r="D251" s="356" t="s">
        <v>649</v>
      </c>
      <c r="E251" s="18" t="s">
        <v>1</v>
      </c>
      <c r="F251" s="357">
        <v>0.28699999999999998</v>
      </c>
      <c r="G251" s="41"/>
      <c r="H251" s="44"/>
    </row>
    <row r="252" s="2" customFormat="1" ht="16.8" customHeight="1">
      <c r="A252" s="41"/>
      <c r="B252" s="44"/>
      <c r="C252" s="356" t="s">
        <v>571</v>
      </c>
      <c r="D252" s="356" t="s">
        <v>204</v>
      </c>
      <c r="E252" s="18" t="s">
        <v>1</v>
      </c>
      <c r="F252" s="357">
        <v>0.51200000000000001</v>
      </c>
      <c r="G252" s="41"/>
      <c r="H252" s="44"/>
    </row>
    <row r="253" s="2" customFormat="1" ht="16.8" customHeight="1">
      <c r="A253" s="41"/>
      <c r="B253" s="44"/>
      <c r="C253" s="358" t="s">
        <v>1832</v>
      </c>
      <c r="D253" s="41"/>
      <c r="E253" s="41"/>
      <c r="F253" s="41"/>
      <c r="G253" s="41"/>
      <c r="H253" s="44"/>
    </row>
    <row r="254" s="2" customFormat="1">
      <c r="A254" s="41"/>
      <c r="B254" s="44"/>
      <c r="C254" s="356" t="s">
        <v>645</v>
      </c>
      <c r="D254" s="356" t="s">
        <v>646</v>
      </c>
      <c r="E254" s="18" t="s">
        <v>333</v>
      </c>
      <c r="F254" s="357">
        <v>0.51200000000000001</v>
      </c>
      <c r="G254" s="41"/>
      <c r="H254" s="44"/>
    </row>
    <row r="255" s="2" customFormat="1" ht="16.8" customHeight="1">
      <c r="A255" s="41"/>
      <c r="B255" s="44"/>
      <c r="C255" s="356" t="s">
        <v>614</v>
      </c>
      <c r="D255" s="356" t="s">
        <v>615</v>
      </c>
      <c r="E255" s="18" t="s">
        <v>333</v>
      </c>
      <c r="F255" s="357">
        <v>0.51200000000000001</v>
      </c>
      <c r="G255" s="41"/>
      <c r="H255" s="44"/>
    </row>
    <row r="256" s="2" customFormat="1" ht="16.8" customHeight="1">
      <c r="A256" s="41"/>
      <c r="B256" s="44"/>
      <c r="C256" s="352" t="s">
        <v>129</v>
      </c>
      <c r="D256" s="353" t="s">
        <v>1</v>
      </c>
      <c r="E256" s="354" t="s">
        <v>1</v>
      </c>
      <c r="F256" s="355">
        <v>48.588999999999999</v>
      </c>
      <c r="G256" s="41"/>
      <c r="H256" s="44"/>
    </row>
    <row r="257" s="2" customFormat="1" ht="16.8" customHeight="1">
      <c r="A257" s="41"/>
      <c r="B257" s="44"/>
      <c r="C257" s="356" t="s">
        <v>1</v>
      </c>
      <c r="D257" s="356" t="s">
        <v>1458</v>
      </c>
      <c r="E257" s="18" t="s">
        <v>1</v>
      </c>
      <c r="F257" s="357">
        <v>9.5500000000000007</v>
      </c>
      <c r="G257" s="41"/>
      <c r="H257" s="44"/>
    </row>
    <row r="258" s="2" customFormat="1" ht="16.8" customHeight="1">
      <c r="A258" s="41"/>
      <c r="B258" s="44"/>
      <c r="C258" s="356" t="s">
        <v>1</v>
      </c>
      <c r="D258" s="356" t="s">
        <v>568</v>
      </c>
      <c r="E258" s="18" t="s">
        <v>1</v>
      </c>
      <c r="F258" s="357">
        <v>39.039000000000001</v>
      </c>
      <c r="G258" s="41"/>
      <c r="H258" s="44"/>
    </row>
    <row r="259" s="2" customFormat="1" ht="16.8" customHeight="1">
      <c r="A259" s="41"/>
      <c r="B259" s="44"/>
      <c r="C259" s="356" t="s">
        <v>129</v>
      </c>
      <c r="D259" s="356" t="s">
        <v>214</v>
      </c>
      <c r="E259" s="18" t="s">
        <v>1</v>
      </c>
      <c r="F259" s="357">
        <v>48.588999999999999</v>
      </c>
      <c r="G259" s="41"/>
      <c r="H259" s="44"/>
    </row>
    <row r="260" s="2" customFormat="1" ht="16.8" customHeight="1">
      <c r="A260" s="41"/>
      <c r="B260" s="44"/>
      <c r="C260" s="358" t="s">
        <v>1832</v>
      </c>
      <c r="D260" s="41"/>
      <c r="E260" s="41"/>
      <c r="F260" s="41"/>
      <c r="G260" s="41"/>
      <c r="H260" s="44"/>
    </row>
    <row r="261" s="2" customFormat="1" ht="16.8" customHeight="1">
      <c r="A261" s="41"/>
      <c r="B261" s="44"/>
      <c r="C261" s="356" t="s">
        <v>456</v>
      </c>
      <c r="D261" s="356" t="s">
        <v>457</v>
      </c>
      <c r="E261" s="18" t="s">
        <v>197</v>
      </c>
      <c r="F261" s="357">
        <v>51.018000000000001</v>
      </c>
      <c r="G261" s="41"/>
      <c r="H261" s="44"/>
    </row>
    <row r="262" s="2" customFormat="1" ht="16.8" customHeight="1">
      <c r="A262" s="41"/>
      <c r="B262" s="44"/>
      <c r="C262" s="352" t="s">
        <v>1837</v>
      </c>
      <c r="D262" s="353" t="s">
        <v>120</v>
      </c>
      <c r="E262" s="354" t="s">
        <v>1</v>
      </c>
      <c r="F262" s="355">
        <v>9.1129999999999995</v>
      </c>
      <c r="G262" s="41"/>
      <c r="H262" s="44"/>
    </row>
    <row r="263" s="2" customFormat="1" ht="16.8" customHeight="1">
      <c r="A263" s="41"/>
      <c r="B263" s="44"/>
      <c r="C263" s="356" t="s">
        <v>1</v>
      </c>
      <c r="D263" s="356" t="s">
        <v>1838</v>
      </c>
      <c r="E263" s="18" t="s">
        <v>1</v>
      </c>
      <c r="F263" s="357">
        <v>9.1129999999999995</v>
      </c>
      <c r="G263" s="41"/>
      <c r="H263" s="44"/>
    </row>
    <row r="264" s="2" customFormat="1" ht="16.8" customHeight="1">
      <c r="A264" s="41"/>
      <c r="B264" s="44"/>
      <c r="C264" s="356" t="s">
        <v>1837</v>
      </c>
      <c r="D264" s="356" t="s">
        <v>214</v>
      </c>
      <c r="E264" s="18" t="s">
        <v>1</v>
      </c>
      <c r="F264" s="357">
        <v>9.1129999999999995</v>
      </c>
      <c r="G264" s="41"/>
      <c r="H264" s="44"/>
    </row>
    <row r="265" s="2" customFormat="1" ht="16.8" customHeight="1">
      <c r="A265" s="41"/>
      <c r="B265" s="44"/>
      <c r="C265" s="352" t="s">
        <v>567</v>
      </c>
      <c r="D265" s="353" t="s">
        <v>1</v>
      </c>
      <c r="E265" s="354" t="s">
        <v>1</v>
      </c>
      <c r="F265" s="355">
        <v>40.530000000000001</v>
      </c>
      <c r="G265" s="41"/>
      <c r="H265" s="44"/>
    </row>
    <row r="266" s="2" customFormat="1" ht="16.8" customHeight="1">
      <c r="A266" s="41"/>
      <c r="B266" s="44"/>
      <c r="C266" s="356" t="s">
        <v>1</v>
      </c>
      <c r="D266" s="356" t="s">
        <v>687</v>
      </c>
      <c r="E266" s="18" t="s">
        <v>1</v>
      </c>
      <c r="F266" s="357">
        <v>40.530000000000001</v>
      </c>
      <c r="G266" s="41"/>
      <c r="H266" s="44"/>
    </row>
    <row r="267" s="2" customFormat="1" ht="16.8" customHeight="1">
      <c r="A267" s="41"/>
      <c r="B267" s="44"/>
      <c r="C267" s="356" t="s">
        <v>567</v>
      </c>
      <c r="D267" s="356" t="s">
        <v>214</v>
      </c>
      <c r="E267" s="18" t="s">
        <v>1</v>
      </c>
      <c r="F267" s="357">
        <v>40.530000000000001</v>
      </c>
      <c r="G267" s="41"/>
      <c r="H267" s="44"/>
    </row>
    <row r="268" s="2" customFormat="1" ht="16.8" customHeight="1">
      <c r="A268" s="41"/>
      <c r="B268" s="44"/>
      <c r="C268" s="358" t="s">
        <v>1832</v>
      </c>
      <c r="D268" s="41"/>
      <c r="E268" s="41"/>
      <c r="F268" s="41"/>
      <c r="G268" s="41"/>
      <c r="H268" s="44"/>
    </row>
    <row r="269" s="2" customFormat="1" ht="16.8" customHeight="1">
      <c r="A269" s="41"/>
      <c r="B269" s="44"/>
      <c r="C269" s="356" t="s">
        <v>725</v>
      </c>
      <c r="D269" s="356" t="s">
        <v>726</v>
      </c>
      <c r="E269" s="18" t="s">
        <v>197</v>
      </c>
      <c r="F269" s="357">
        <v>42.557000000000002</v>
      </c>
      <c r="G269" s="41"/>
      <c r="H269" s="44"/>
    </row>
    <row r="270" s="2" customFormat="1">
      <c r="A270" s="41"/>
      <c r="B270" s="44"/>
      <c r="C270" s="356" t="s">
        <v>602</v>
      </c>
      <c r="D270" s="356" t="s">
        <v>603</v>
      </c>
      <c r="E270" s="18" t="s">
        <v>197</v>
      </c>
      <c r="F270" s="357">
        <v>40.530000000000001</v>
      </c>
      <c r="G270" s="41"/>
      <c r="H270" s="44"/>
    </row>
    <row r="271" s="2" customFormat="1" ht="16.8" customHeight="1">
      <c r="A271" s="41"/>
      <c r="B271" s="44"/>
      <c r="C271" s="356" t="s">
        <v>605</v>
      </c>
      <c r="D271" s="356" t="s">
        <v>606</v>
      </c>
      <c r="E271" s="18" t="s">
        <v>197</v>
      </c>
      <c r="F271" s="357">
        <v>79.569000000000003</v>
      </c>
      <c r="G271" s="41"/>
      <c r="H271" s="44"/>
    </row>
    <row r="272" s="2" customFormat="1" ht="16.8" customHeight="1">
      <c r="A272" s="41"/>
      <c r="B272" s="44"/>
      <c r="C272" s="352" t="s">
        <v>579</v>
      </c>
      <c r="D272" s="353" t="s">
        <v>1</v>
      </c>
      <c r="E272" s="354" t="s">
        <v>1</v>
      </c>
      <c r="F272" s="355">
        <v>38.600000000000001</v>
      </c>
      <c r="G272" s="41"/>
      <c r="H272" s="44"/>
    </row>
    <row r="273" s="2" customFormat="1" ht="16.8" customHeight="1">
      <c r="A273" s="41"/>
      <c r="B273" s="44"/>
      <c r="C273" s="356" t="s">
        <v>1</v>
      </c>
      <c r="D273" s="356" t="s">
        <v>1286</v>
      </c>
      <c r="E273" s="18" t="s">
        <v>1</v>
      </c>
      <c r="F273" s="357">
        <v>9.1999999999999993</v>
      </c>
      <c r="G273" s="41"/>
      <c r="H273" s="44"/>
    </row>
    <row r="274" s="2" customFormat="1" ht="16.8" customHeight="1">
      <c r="A274" s="41"/>
      <c r="B274" s="44"/>
      <c r="C274" s="356" t="s">
        <v>1</v>
      </c>
      <c r="D274" s="356" t="s">
        <v>1287</v>
      </c>
      <c r="E274" s="18" t="s">
        <v>1</v>
      </c>
      <c r="F274" s="357">
        <v>29.399999999999999</v>
      </c>
      <c r="G274" s="41"/>
      <c r="H274" s="44"/>
    </row>
    <row r="275" s="2" customFormat="1" ht="16.8" customHeight="1">
      <c r="A275" s="41"/>
      <c r="B275" s="44"/>
      <c r="C275" s="356" t="s">
        <v>579</v>
      </c>
      <c r="D275" s="356" t="s">
        <v>214</v>
      </c>
      <c r="E275" s="18" t="s">
        <v>1</v>
      </c>
      <c r="F275" s="357">
        <v>38.600000000000001</v>
      </c>
      <c r="G275" s="41"/>
      <c r="H275" s="44"/>
    </row>
    <row r="276" s="2" customFormat="1" ht="16.8" customHeight="1">
      <c r="A276" s="41"/>
      <c r="B276" s="44"/>
      <c r="C276" s="358" t="s">
        <v>1832</v>
      </c>
      <c r="D276" s="41"/>
      <c r="E276" s="41"/>
      <c r="F276" s="41"/>
      <c r="G276" s="41"/>
      <c r="H276" s="44"/>
    </row>
    <row r="277" s="2" customFormat="1">
      <c r="A277" s="41"/>
      <c r="B277" s="44"/>
      <c r="C277" s="356" t="s">
        <v>682</v>
      </c>
      <c r="D277" s="356" t="s">
        <v>683</v>
      </c>
      <c r="E277" s="18" t="s">
        <v>197</v>
      </c>
      <c r="F277" s="357">
        <v>40.530000000000001</v>
      </c>
      <c r="G277" s="41"/>
      <c r="H277" s="44"/>
    </row>
    <row r="278" s="2" customFormat="1" ht="16.8" customHeight="1">
      <c r="A278" s="41"/>
      <c r="B278" s="44"/>
      <c r="C278" s="352" t="s">
        <v>1839</v>
      </c>
      <c r="D278" s="353" t="s">
        <v>120</v>
      </c>
      <c r="E278" s="354" t="s">
        <v>1</v>
      </c>
      <c r="F278" s="355">
        <v>15.119999999999999</v>
      </c>
      <c r="G278" s="41"/>
      <c r="H278" s="44"/>
    </row>
    <row r="279" s="2" customFormat="1" ht="16.8" customHeight="1">
      <c r="A279" s="41"/>
      <c r="B279" s="44"/>
      <c r="C279" s="356" t="s">
        <v>1</v>
      </c>
      <c r="D279" s="356" t="s">
        <v>1840</v>
      </c>
      <c r="E279" s="18" t="s">
        <v>1</v>
      </c>
      <c r="F279" s="357">
        <v>15.119999999999999</v>
      </c>
      <c r="G279" s="41"/>
      <c r="H279" s="44"/>
    </row>
    <row r="280" s="2" customFormat="1" ht="16.8" customHeight="1">
      <c r="A280" s="41"/>
      <c r="B280" s="44"/>
      <c r="C280" s="356" t="s">
        <v>1839</v>
      </c>
      <c r="D280" s="356" t="s">
        <v>204</v>
      </c>
      <c r="E280" s="18" t="s">
        <v>1</v>
      </c>
      <c r="F280" s="357">
        <v>15.119999999999999</v>
      </c>
      <c r="G280" s="41"/>
      <c r="H280" s="44"/>
    </row>
    <row r="281" s="2" customFormat="1" ht="16.8" customHeight="1">
      <c r="A281" s="41"/>
      <c r="B281" s="44"/>
      <c r="C281" s="352" t="s">
        <v>573</v>
      </c>
      <c r="D281" s="353" t="s">
        <v>133</v>
      </c>
      <c r="E281" s="354" t="s">
        <v>1</v>
      </c>
      <c r="F281" s="355">
        <v>9.5500000000000007</v>
      </c>
      <c r="G281" s="41"/>
      <c r="H281" s="44"/>
    </row>
    <row r="282" s="2" customFormat="1" ht="16.8" customHeight="1">
      <c r="A282" s="41"/>
      <c r="B282" s="44"/>
      <c r="C282" s="356" t="s">
        <v>1</v>
      </c>
      <c r="D282" s="356" t="s">
        <v>1274</v>
      </c>
      <c r="E282" s="18" t="s">
        <v>1</v>
      </c>
      <c r="F282" s="357">
        <v>2</v>
      </c>
      <c r="G282" s="41"/>
      <c r="H282" s="44"/>
    </row>
    <row r="283" s="2" customFormat="1" ht="16.8" customHeight="1">
      <c r="A283" s="41"/>
      <c r="B283" s="44"/>
      <c r="C283" s="356" t="s">
        <v>1</v>
      </c>
      <c r="D283" s="356" t="s">
        <v>1275</v>
      </c>
      <c r="E283" s="18" t="s">
        <v>1</v>
      </c>
      <c r="F283" s="357">
        <v>7.0949999999999998</v>
      </c>
      <c r="G283" s="41"/>
      <c r="H283" s="44"/>
    </row>
    <row r="284" s="2" customFormat="1" ht="16.8" customHeight="1">
      <c r="A284" s="41"/>
      <c r="B284" s="44"/>
      <c r="C284" s="356" t="s">
        <v>1</v>
      </c>
      <c r="D284" s="356" t="s">
        <v>654</v>
      </c>
      <c r="E284" s="18" t="s">
        <v>1</v>
      </c>
      <c r="F284" s="357">
        <v>0.45500000000000002</v>
      </c>
      <c r="G284" s="41"/>
      <c r="H284" s="44"/>
    </row>
    <row r="285" s="2" customFormat="1" ht="16.8" customHeight="1">
      <c r="A285" s="41"/>
      <c r="B285" s="44"/>
      <c r="C285" s="356" t="s">
        <v>573</v>
      </c>
      <c r="D285" s="356" t="s">
        <v>204</v>
      </c>
      <c r="E285" s="18" t="s">
        <v>1</v>
      </c>
      <c r="F285" s="357">
        <v>9.5500000000000007</v>
      </c>
      <c r="G285" s="41"/>
      <c r="H285" s="44"/>
    </row>
    <row r="286" s="2" customFormat="1" ht="16.8" customHeight="1">
      <c r="A286" s="41"/>
      <c r="B286" s="44"/>
      <c r="C286" s="358" t="s">
        <v>1832</v>
      </c>
      <c r="D286" s="41"/>
      <c r="E286" s="41"/>
      <c r="F286" s="41"/>
      <c r="G286" s="41"/>
      <c r="H286" s="44"/>
    </row>
    <row r="287" s="2" customFormat="1">
      <c r="A287" s="41"/>
      <c r="B287" s="44"/>
      <c r="C287" s="356" t="s">
        <v>650</v>
      </c>
      <c r="D287" s="356" t="s">
        <v>651</v>
      </c>
      <c r="E287" s="18" t="s">
        <v>197</v>
      </c>
      <c r="F287" s="357">
        <v>9.5500000000000007</v>
      </c>
      <c r="G287" s="41"/>
      <c r="H287" s="44"/>
    </row>
    <row r="288" s="2" customFormat="1">
      <c r="A288" s="41"/>
      <c r="B288" s="44"/>
      <c r="C288" s="356" t="s">
        <v>542</v>
      </c>
      <c r="D288" s="356" t="s">
        <v>543</v>
      </c>
      <c r="E288" s="18" t="s">
        <v>197</v>
      </c>
      <c r="F288" s="357">
        <v>10.983000000000001</v>
      </c>
      <c r="G288" s="41"/>
      <c r="H288" s="44"/>
    </row>
    <row r="289" s="2" customFormat="1" ht="16.8" customHeight="1">
      <c r="A289" s="41"/>
      <c r="B289" s="44"/>
      <c r="C289" s="356" t="s">
        <v>216</v>
      </c>
      <c r="D289" s="356" t="s">
        <v>217</v>
      </c>
      <c r="E289" s="18" t="s">
        <v>197</v>
      </c>
      <c r="F289" s="357">
        <v>9.5500000000000007</v>
      </c>
      <c r="G289" s="41"/>
      <c r="H289" s="44"/>
    </row>
    <row r="290" s="2" customFormat="1" ht="16.8" customHeight="1">
      <c r="A290" s="41"/>
      <c r="B290" s="44"/>
      <c r="C290" s="356" t="s">
        <v>617</v>
      </c>
      <c r="D290" s="356" t="s">
        <v>618</v>
      </c>
      <c r="E290" s="18" t="s">
        <v>197</v>
      </c>
      <c r="F290" s="357">
        <v>9.5500000000000007</v>
      </c>
      <c r="G290" s="41"/>
      <c r="H290" s="44"/>
    </row>
    <row r="291" s="2" customFormat="1" ht="16.8" customHeight="1">
      <c r="A291" s="41"/>
      <c r="B291" s="44"/>
      <c r="C291" s="356" t="s">
        <v>620</v>
      </c>
      <c r="D291" s="356" t="s">
        <v>621</v>
      </c>
      <c r="E291" s="18" t="s">
        <v>197</v>
      </c>
      <c r="F291" s="357">
        <v>9.5500000000000007</v>
      </c>
      <c r="G291" s="41"/>
      <c r="H291" s="44"/>
    </row>
    <row r="292" s="2" customFormat="1" ht="16.8" customHeight="1">
      <c r="A292" s="41"/>
      <c r="B292" s="44"/>
      <c r="C292" s="356" t="s">
        <v>623</v>
      </c>
      <c r="D292" s="356" t="s">
        <v>624</v>
      </c>
      <c r="E292" s="18" t="s">
        <v>197</v>
      </c>
      <c r="F292" s="357">
        <v>9.5500000000000007</v>
      </c>
      <c r="G292" s="41"/>
      <c r="H292" s="44"/>
    </row>
    <row r="293" s="2" customFormat="1" ht="16.8" customHeight="1">
      <c r="A293" s="41"/>
      <c r="B293" s="44"/>
      <c r="C293" s="356" t="s">
        <v>626</v>
      </c>
      <c r="D293" s="356" t="s">
        <v>627</v>
      </c>
      <c r="E293" s="18" t="s">
        <v>197</v>
      </c>
      <c r="F293" s="357">
        <v>9.5500000000000007</v>
      </c>
      <c r="G293" s="41"/>
      <c r="H293" s="44"/>
    </row>
    <row r="294" s="2" customFormat="1" ht="16.8" customHeight="1">
      <c r="A294" s="41"/>
      <c r="B294" s="44"/>
      <c r="C294" s="356" t="s">
        <v>715</v>
      </c>
      <c r="D294" s="356" t="s">
        <v>716</v>
      </c>
      <c r="E294" s="18" t="s">
        <v>197</v>
      </c>
      <c r="F294" s="357">
        <v>9.5500000000000007</v>
      </c>
      <c r="G294" s="41"/>
      <c r="H294" s="44"/>
    </row>
    <row r="295" s="2" customFormat="1">
      <c r="A295" s="41"/>
      <c r="B295" s="44"/>
      <c r="C295" s="356" t="s">
        <v>346</v>
      </c>
      <c r="D295" s="356" t="s">
        <v>347</v>
      </c>
      <c r="E295" s="18" t="s">
        <v>197</v>
      </c>
      <c r="F295" s="357">
        <v>9.5500000000000007</v>
      </c>
      <c r="G295" s="41"/>
      <c r="H295" s="44"/>
    </row>
    <row r="296" s="2" customFormat="1" ht="16.8" customHeight="1">
      <c r="A296" s="41"/>
      <c r="B296" s="44"/>
      <c r="C296" s="356" t="s">
        <v>1047</v>
      </c>
      <c r="D296" s="356" t="s">
        <v>1048</v>
      </c>
      <c r="E296" s="18" t="s">
        <v>197</v>
      </c>
      <c r="F296" s="357">
        <v>9.5500000000000007</v>
      </c>
      <c r="G296" s="41"/>
      <c r="H296" s="44"/>
    </row>
    <row r="297" s="2" customFormat="1" ht="16.8" customHeight="1">
      <c r="A297" s="41"/>
      <c r="B297" s="44"/>
      <c r="C297" s="356" t="s">
        <v>456</v>
      </c>
      <c r="D297" s="356" t="s">
        <v>457</v>
      </c>
      <c r="E297" s="18" t="s">
        <v>197</v>
      </c>
      <c r="F297" s="357">
        <v>51.018000000000001</v>
      </c>
      <c r="G297" s="41"/>
      <c r="H297" s="44"/>
    </row>
    <row r="298" s="2" customFormat="1" ht="16.8" customHeight="1">
      <c r="A298" s="41"/>
      <c r="B298" s="44"/>
      <c r="C298" s="356" t="s">
        <v>475</v>
      </c>
      <c r="D298" s="356" t="s">
        <v>476</v>
      </c>
      <c r="E298" s="18" t="s">
        <v>197</v>
      </c>
      <c r="F298" s="357">
        <v>9.5500000000000007</v>
      </c>
      <c r="G298" s="41"/>
      <c r="H298" s="44"/>
    </row>
    <row r="299" s="2" customFormat="1" ht="16.8" customHeight="1">
      <c r="A299" s="41"/>
      <c r="B299" s="44"/>
      <c r="C299" s="356" t="s">
        <v>225</v>
      </c>
      <c r="D299" s="356" t="s">
        <v>226</v>
      </c>
      <c r="E299" s="18" t="s">
        <v>197</v>
      </c>
      <c r="F299" s="357">
        <v>10.983000000000001</v>
      </c>
      <c r="G299" s="41"/>
      <c r="H299" s="44"/>
    </row>
    <row r="300" s="2" customFormat="1">
      <c r="A300" s="41"/>
      <c r="B300" s="44"/>
      <c r="C300" s="356" t="s">
        <v>645</v>
      </c>
      <c r="D300" s="356" t="s">
        <v>646</v>
      </c>
      <c r="E300" s="18" t="s">
        <v>333</v>
      </c>
      <c r="F300" s="357">
        <v>0.51200000000000001</v>
      </c>
      <c r="G300" s="41"/>
      <c r="H300" s="44"/>
    </row>
    <row r="301" s="2" customFormat="1" ht="16.8" customHeight="1">
      <c r="A301" s="41"/>
      <c r="B301" s="44"/>
      <c r="C301" s="352" t="s">
        <v>132</v>
      </c>
      <c r="D301" s="353" t="s">
        <v>133</v>
      </c>
      <c r="E301" s="354" t="s">
        <v>1</v>
      </c>
      <c r="F301" s="355">
        <v>51.018000000000001</v>
      </c>
      <c r="G301" s="41"/>
      <c r="H301" s="44"/>
    </row>
    <row r="302" s="2" customFormat="1" ht="16.8" customHeight="1">
      <c r="A302" s="41"/>
      <c r="B302" s="44"/>
      <c r="C302" s="356" t="s">
        <v>1</v>
      </c>
      <c r="D302" s="356" t="s">
        <v>1458</v>
      </c>
      <c r="E302" s="18" t="s">
        <v>1</v>
      </c>
      <c r="F302" s="357">
        <v>9.5500000000000007</v>
      </c>
      <c r="G302" s="41"/>
      <c r="H302" s="44"/>
    </row>
    <row r="303" s="2" customFormat="1" ht="16.8" customHeight="1">
      <c r="A303" s="41"/>
      <c r="B303" s="44"/>
      <c r="C303" s="356" t="s">
        <v>1</v>
      </c>
      <c r="D303" s="356" t="s">
        <v>568</v>
      </c>
      <c r="E303" s="18" t="s">
        <v>1</v>
      </c>
      <c r="F303" s="357">
        <v>39.039000000000001</v>
      </c>
      <c r="G303" s="41"/>
      <c r="H303" s="44"/>
    </row>
    <row r="304" s="2" customFormat="1" ht="16.8" customHeight="1">
      <c r="A304" s="41"/>
      <c r="B304" s="44"/>
      <c r="C304" s="356" t="s">
        <v>1</v>
      </c>
      <c r="D304" s="356" t="s">
        <v>460</v>
      </c>
      <c r="E304" s="18" t="s">
        <v>1</v>
      </c>
      <c r="F304" s="357">
        <v>2.4289999999999998</v>
      </c>
      <c r="G304" s="41"/>
      <c r="H304" s="44"/>
    </row>
    <row r="305" s="2" customFormat="1" ht="16.8" customHeight="1">
      <c r="A305" s="41"/>
      <c r="B305" s="44"/>
      <c r="C305" s="356" t="s">
        <v>132</v>
      </c>
      <c r="D305" s="356" t="s">
        <v>204</v>
      </c>
      <c r="E305" s="18" t="s">
        <v>1</v>
      </c>
      <c r="F305" s="357">
        <v>51.018000000000001</v>
      </c>
      <c r="G305" s="41"/>
      <c r="H305" s="44"/>
    </row>
    <row r="306" s="2" customFormat="1" ht="16.8" customHeight="1">
      <c r="A306" s="41"/>
      <c r="B306" s="44"/>
      <c r="C306" s="358" t="s">
        <v>1832</v>
      </c>
      <c r="D306" s="41"/>
      <c r="E306" s="41"/>
      <c r="F306" s="41"/>
      <c r="G306" s="41"/>
      <c r="H306" s="44"/>
    </row>
    <row r="307" s="2" customFormat="1" ht="16.8" customHeight="1">
      <c r="A307" s="41"/>
      <c r="B307" s="44"/>
      <c r="C307" s="356" t="s">
        <v>456</v>
      </c>
      <c r="D307" s="356" t="s">
        <v>457</v>
      </c>
      <c r="E307" s="18" t="s">
        <v>197</v>
      </c>
      <c r="F307" s="357">
        <v>51.018000000000001</v>
      </c>
      <c r="G307" s="41"/>
      <c r="H307" s="44"/>
    </row>
    <row r="308" s="2" customFormat="1" ht="16.8" customHeight="1">
      <c r="A308" s="41"/>
      <c r="B308" s="44"/>
      <c r="C308" s="356" t="s">
        <v>462</v>
      </c>
      <c r="D308" s="356" t="s">
        <v>463</v>
      </c>
      <c r="E308" s="18" t="s">
        <v>197</v>
      </c>
      <c r="F308" s="357">
        <v>51.018000000000001</v>
      </c>
      <c r="G308" s="41"/>
      <c r="H308" s="44"/>
    </row>
    <row r="309" s="2" customFormat="1" ht="16.8" customHeight="1">
      <c r="A309" s="41"/>
      <c r="B309" s="44"/>
      <c r="C309" s="356" t="s">
        <v>467</v>
      </c>
      <c r="D309" s="356" t="s">
        <v>468</v>
      </c>
      <c r="E309" s="18" t="s">
        <v>197</v>
      </c>
      <c r="F309" s="357">
        <v>51.018000000000001</v>
      </c>
      <c r="G309" s="41"/>
      <c r="H309" s="44"/>
    </row>
    <row r="310" s="2" customFormat="1" ht="16.8" customHeight="1">
      <c r="A310" s="41"/>
      <c r="B310" s="44"/>
      <c r="C310" s="356" t="s">
        <v>471</v>
      </c>
      <c r="D310" s="356" t="s">
        <v>472</v>
      </c>
      <c r="E310" s="18" t="s">
        <v>197</v>
      </c>
      <c r="F310" s="357">
        <v>51.018000000000001</v>
      </c>
      <c r="G310" s="41"/>
      <c r="H310" s="44"/>
    </row>
    <row r="311" s="2" customFormat="1">
      <c r="A311" s="41"/>
      <c r="B311" s="44"/>
      <c r="C311" s="356" t="s">
        <v>479</v>
      </c>
      <c r="D311" s="356" t="s">
        <v>480</v>
      </c>
      <c r="E311" s="18" t="s">
        <v>197</v>
      </c>
      <c r="F311" s="357">
        <v>51.018000000000001</v>
      </c>
      <c r="G311" s="41"/>
      <c r="H311" s="44"/>
    </row>
    <row r="312" s="2" customFormat="1" ht="16.8" customHeight="1">
      <c r="A312" s="41"/>
      <c r="B312" s="44"/>
      <c r="C312" s="352" t="s">
        <v>1240</v>
      </c>
      <c r="D312" s="353" t="s">
        <v>1241</v>
      </c>
      <c r="E312" s="354" t="s">
        <v>1</v>
      </c>
      <c r="F312" s="355">
        <v>37.18</v>
      </c>
      <c r="G312" s="41"/>
      <c r="H312" s="44"/>
    </row>
    <row r="313" s="2" customFormat="1" ht="16.8" customHeight="1">
      <c r="A313" s="41"/>
      <c r="B313" s="44"/>
      <c r="C313" s="356" t="s">
        <v>1</v>
      </c>
      <c r="D313" s="356" t="s">
        <v>1281</v>
      </c>
      <c r="E313" s="18" t="s">
        <v>1</v>
      </c>
      <c r="F313" s="357">
        <v>0</v>
      </c>
      <c r="G313" s="41"/>
      <c r="H313" s="44"/>
    </row>
    <row r="314" s="2" customFormat="1" ht="16.8" customHeight="1">
      <c r="A314" s="41"/>
      <c r="B314" s="44"/>
      <c r="C314" s="356" t="s">
        <v>1</v>
      </c>
      <c r="D314" s="356" t="s">
        <v>1282</v>
      </c>
      <c r="E314" s="18" t="s">
        <v>1</v>
      </c>
      <c r="F314" s="357">
        <v>13.199999999999999</v>
      </c>
      <c r="G314" s="41"/>
      <c r="H314" s="44"/>
    </row>
    <row r="315" s="2" customFormat="1" ht="16.8" customHeight="1">
      <c r="A315" s="41"/>
      <c r="B315" s="44"/>
      <c r="C315" s="356" t="s">
        <v>1</v>
      </c>
      <c r="D315" s="356" t="s">
        <v>1283</v>
      </c>
      <c r="E315" s="18" t="s">
        <v>1</v>
      </c>
      <c r="F315" s="357">
        <v>23.98</v>
      </c>
      <c r="G315" s="41"/>
      <c r="H315" s="44"/>
    </row>
    <row r="316" s="2" customFormat="1" ht="16.8" customHeight="1">
      <c r="A316" s="41"/>
      <c r="B316" s="44"/>
      <c r="C316" s="356" t="s">
        <v>1240</v>
      </c>
      <c r="D316" s="356" t="s">
        <v>214</v>
      </c>
      <c r="E316" s="18" t="s">
        <v>1</v>
      </c>
      <c r="F316" s="357">
        <v>37.18</v>
      </c>
      <c r="G316" s="41"/>
      <c r="H316" s="44"/>
    </row>
    <row r="317" s="2" customFormat="1" ht="16.8" customHeight="1">
      <c r="A317" s="41"/>
      <c r="B317" s="44"/>
      <c r="C317" s="358" t="s">
        <v>1832</v>
      </c>
      <c r="D317" s="41"/>
      <c r="E317" s="41"/>
      <c r="F317" s="41"/>
      <c r="G317" s="41"/>
      <c r="H317" s="44"/>
    </row>
    <row r="318" s="2" customFormat="1">
      <c r="A318" s="41"/>
      <c r="B318" s="44"/>
      <c r="C318" s="356" t="s">
        <v>678</v>
      </c>
      <c r="D318" s="356" t="s">
        <v>679</v>
      </c>
      <c r="E318" s="18" t="s">
        <v>197</v>
      </c>
      <c r="F318" s="357">
        <v>39.039000000000001</v>
      </c>
      <c r="G318" s="41"/>
      <c r="H318" s="44"/>
    </row>
    <row r="319" s="2" customFormat="1" ht="16.8" customHeight="1">
      <c r="A319" s="41"/>
      <c r="B319" s="44"/>
      <c r="C319" s="352" t="s">
        <v>730</v>
      </c>
      <c r="D319" s="353" t="s">
        <v>1246</v>
      </c>
      <c r="E319" s="354" t="s">
        <v>1</v>
      </c>
      <c r="F319" s="355">
        <v>42.557000000000002</v>
      </c>
      <c r="G319" s="41"/>
      <c r="H319" s="44"/>
    </row>
    <row r="320" s="2" customFormat="1" ht="16.8" customHeight="1">
      <c r="A320" s="41"/>
      <c r="B320" s="44"/>
      <c r="C320" s="356" t="s">
        <v>1</v>
      </c>
      <c r="D320" s="356" t="s">
        <v>687</v>
      </c>
      <c r="E320" s="18" t="s">
        <v>1</v>
      </c>
      <c r="F320" s="357">
        <v>40.530000000000001</v>
      </c>
      <c r="G320" s="41"/>
      <c r="H320" s="44"/>
    </row>
    <row r="321" s="2" customFormat="1" ht="16.8" customHeight="1">
      <c r="A321" s="41"/>
      <c r="B321" s="44"/>
      <c r="C321" s="356" t="s">
        <v>1</v>
      </c>
      <c r="D321" s="356" t="s">
        <v>729</v>
      </c>
      <c r="E321" s="18" t="s">
        <v>1</v>
      </c>
      <c r="F321" s="357">
        <v>2.0270000000000001</v>
      </c>
      <c r="G321" s="41"/>
      <c r="H321" s="44"/>
    </row>
    <row r="322" s="2" customFormat="1" ht="16.8" customHeight="1">
      <c r="A322" s="41"/>
      <c r="B322" s="44"/>
      <c r="C322" s="356" t="s">
        <v>730</v>
      </c>
      <c r="D322" s="356" t="s">
        <v>204</v>
      </c>
      <c r="E322" s="18" t="s">
        <v>1</v>
      </c>
      <c r="F322" s="357">
        <v>42.557000000000002</v>
      </c>
      <c r="G322" s="41"/>
      <c r="H322" s="44"/>
    </row>
    <row r="323" s="2" customFormat="1" ht="16.8" customHeight="1">
      <c r="A323" s="41"/>
      <c r="B323" s="44"/>
      <c r="C323" s="358" t="s">
        <v>1832</v>
      </c>
      <c r="D323" s="41"/>
      <c r="E323" s="41"/>
      <c r="F323" s="41"/>
      <c r="G323" s="41"/>
      <c r="H323" s="44"/>
    </row>
    <row r="324" s="2" customFormat="1" ht="16.8" customHeight="1">
      <c r="A324" s="41"/>
      <c r="B324" s="44"/>
      <c r="C324" s="356" t="s">
        <v>725</v>
      </c>
      <c r="D324" s="356" t="s">
        <v>726</v>
      </c>
      <c r="E324" s="18" t="s">
        <v>197</v>
      </c>
      <c r="F324" s="357">
        <v>42.557000000000002</v>
      </c>
      <c r="G324" s="41"/>
      <c r="H324" s="44"/>
    </row>
    <row r="325" s="2" customFormat="1">
      <c r="A325" s="41"/>
      <c r="B325" s="44"/>
      <c r="C325" s="356" t="s">
        <v>1062</v>
      </c>
      <c r="D325" s="356" t="s">
        <v>1063</v>
      </c>
      <c r="E325" s="18" t="s">
        <v>197</v>
      </c>
      <c r="F325" s="357">
        <v>42.557000000000002</v>
      </c>
      <c r="G325" s="41"/>
      <c r="H325" s="44"/>
    </row>
    <row r="326" s="2" customFormat="1" ht="16.8" customHeight="1">
      <c r="A326" s="41"/>
      <c r="B326" s="44"/>
      <c r="C326" s="352" t="s">
        <v>687</v>
      </c>
      <c r="D326" s="353" t="s">
        <v>1244</v>
      </c>
      <c r="E326" s="354" t="s">
        <v>1</v>
      </c>
      <c r="F326" s="355">
        <v>40.530000000000001</v>
      </c>
      <c r="G326" s="41"/>
      <c r="H326" s="44"/>
    </row>
    <row r="327" s="2" customFormat="1" ht="16.8" customHeight="1">
      <c r="A327" s="41"/>
      <c r="B327" s="44"/>
      <c r="C327" s="356" t="s">
        <v>1</v>
      </c>
      <c r="D327" s="356" t="s">
        <v>1286</v>
      </c>
      <c r="E327" s="18" t="s">
        <v>1</v>
      </c>
      <c r="F327" s="357">
        <v>9.1999999999999993</v>
      </c>
      <c r="G327" s="41"/>
      <c r="H327" s="44"/>
    </row>
    <row r="328" s="2" customFormat="1" ht="16.8" customHeight="1">
      <c r="A328" s="41"/>
      <c r="B328" s="44"/>
      <c r="C328" s="356" t="s">
        <v>1</v>
      </c>
      <c r="D328" s="356" t="s">
        <v>1287</v>
      </c>
      <c r="E328" s="18" t="s">
        <v>1</v>
      </c>
      <c r="F328" s="357">
        <v>29.399999999999999</v>
      </c>
      <c r="G328" s="41"/>
      <c r="H328" s="44"/>
    </row>
    <row r="329" s="2" customFormat="1" ht="16.8" customHeight="1">
      <c r="A329" s="41"/>
      <c r="B329" s="44"/>
      <c r="C329" s="356" t="s">
        <v>1</v>
      </c>
      <c r="D329" s="356" t="s">
        <v>686</v>
      </c>
      <c r="E329" s="18" t="s">
        <v>1</v>
      </c>
      <c r="F329" s="357">
        <v>1.9299999999999999</v>
      </c>
      <c r="G329" s="41"/>
      <c r="H329" s="44"/>
    </row>
    <row r="330" s="2" customFormat="1" ht="16.8" customHeight="1">
      <c r="A330" s="41"/>
      <c r="B330" s="44"/>
      <c r="C330" s="356" t="s">
        <v>687</v>
      </c>
      <c r="D330" s="356" t="s">
        <v>204</v>
      </c>
      <c r="E330" s="18" t="s">
        <v>1</v>
      </c>
      <c r="F330" s="357">
        <v>40.530000000000001</v>
      </c>
      <c r="G330" s="41"/>
      <c r="H330" s="44"/>
    </row>
    <row r="331" s="2" customFormat="1" ht="16.8" customHeight="1">
      <c r="A331" s="41"/>
      <c r="B331" s="44"/>
      <c r="C331" s="358" t="s">
        <v>1832</v>
      </c>
      <c r="D331" s="41"/>
      <c r="E331" s="41"/>
      <c r="F331" s="41"/>
      <c r="G331" s="41"/>
      <c r="H331" s="44"/>
    </row>
    <row r="332" s="2" customFormat="1">
      <c r="A332" s="41"/>
      <c r="B332" s="44"/>
      <c r="C332" s="356" t="s">
        <v>682</v>
      </c>
      <c r="D332" s="356" t="s">
        <v>683</v>
      </c>
      <c r="E332" s="18" t="s">
        <v>197</v>
      </c>
      <c r="F332" s="357">
        <v>40.530000000000001</v>
      </c>
      <c r="G332" s="41"/>
      <c r="H332" s="44"/>
    </row>
    <row r="333" s="2" customFormat="1" ht="16.8" customHeight="1">
      <c r="A333" s="41"/>
      <c r="B333" s="44"/>
      <c r="C333" s="356" t="s">
        <v>725</v>
      </c>
      <c r="D333" s="356" t="s">
        <v>726</v>
      </c>
      <c r="E333" s="18" t="s">
        <v>197</v>
      </c>
      <c r="F333" s="357">
        <v>42.557000000000002</v>
      </c>
      <c r="G333" s="41"/>
      <c r="H333" s="44"/>
    </row>
    <row r="334" s="2" customFormat="1" ht="16.8" customHeight="1">
      <c r="A334" s="41"/>
      <c r="B334" s="44"/>
      <c r="C334" s="352" t="s">
        <v>1841</v>
      </c>
      <c r="D334" s="353" t="s">
        <v>133</v>
      </c>
      <c r="E334" s="354" t="s">
        <v>1</v>
      </c>
      <c r="F334" s="355">
        <v>6.048</v>
      </c>
      <c r="G334" s="41"/>
      <c r="H334" s="44"/>
    </row>
    <row r="335" s="2" customFormat="1" ht="16.8" customHeight="1">
      <c r="A335" s="41"/>
      <c r="B335" s="44"/>
      <c r="C335" s="356" t="s">
        <v>1</v>
      </c>
      <c r="D335" s="356" t="s">
        <v>1842</v>
      </c>
      <c r="E335" s="18" t="s">
        <v>1</v>
      </c>
      <c r="F335" s="357">
        <v>6.048</v>
      </c>
      <c r="G335" s="41"/>
      <c r="H335" s="44"/>
    </row>
    <row r="336" s="2" customFormat="1" ht="16.8" customHeight="1">
      <c r="A336" s="41"/>
      <c r="B336" s="44"/>
      <c r="C336" s="356" t="s">
        <v>1841</v>
      </c>
      <c r="D336" s="356" t="s">
        <v>204</v>
      </c>
      <c r="E336" s="18" t="s">
        <v>1</v>
      </c>
      <c r="F336" s="357">
        <v>6.048</v>
      </c>
      <c r="G336" s="41"/>
      <c r="H336" s="44"/>
    </row>
    <row r="337" s="2" customFormat="1" ht="16.8" customHeight="1">
      <c r="A337" s="41"/>
      <c r="B337" s="44"/>
      <c r="C337" s="352" t="s">
        <v>117</v>
      </c>
      <c r="D337" s="353" t="s">
        <v>1</v>
      </c>
      <c r="E337" s="354" t="s">
        <v>1</v>
      </c>
      <c r="F337" s="355">
        <v>21.75</v>
      </c>
      <c r="G337" s="41"/>
      <c r="H337" s="44"/>
    </row>
    <row r="338" s="2" customFormat="1" ht="16.8" customHeight="1">
      <c r="A338" s="41"/>
      <c r="B338" s="44"/>
      <c r="C338" s="352" t="s">
        <v>349</v>
      </c>
      <c r="D338" s="353" t="s">
        <v>1</v>
      </c>
      <c r="E338" s="354" t="s">
        <v>1</v>
      </c>
      <c r="F338" s="355">
        <v>9.5500000000000007</v>
      </c>
      <c r="G338" s="41"/>
      <c r="H338" s="44"/>
    </row>
    <row r="339" s="2" customFormat="1" ht="16.8" customHeight="1">
      <c r="A339" s="41"/>
      <c r="B339" s="44"/>
      <c r="C339" s="356" t="s">
        <v>1</v>
      </c>
      <c r="D339" s="356" t="s">
        <v>573</v>
      </c>
      <c r="E339" s="18" t="s">
        <v>1</v>
      </c>
      <c r="F339" s="357">
        <v>9.5500000000000007</v>
      </c>
      <c r="G339" s="41"/>
      <c r="H339" s="44"/>
    </row>
    <row r="340" s="2" customFormat="1" ht="16.8" customHeight="1">
      <c r="A340" s="41"/>
      <c r="B340" s="44"/>
      <c r="C340" s="356" t="s">
        <v>349</v>
      </c>
      <c r="D340" s="356" t="s">
        <v>204</v>
      </c>
      <c r="E340" s="18" t="s">
        <v>1</v>
      </c>
      <c r="F340" s="357">
        <v>9.5500000000000007</v>
      </c>
      <c r="G340" s="41"/>
      <c r="H340" s="44"/>
    </row>
    <row r="341" s="2" customFormat="1" ht="16.8" customHeight="1">
      <c r="A341" s="41"/>
      <c r="B341" s="44"/>
      <c r="C341" s="358" t="s">
        <v>1832</v>
      </c>
      <c r="D341" s="41"/>
      <c r="E341" s="41"/>
      <c r="F341" s="41"/>
      <c r="G341" s="41"/>
      <c r="H341" s="44"/>
    </row>
    <row r="342" s="2" customFormat="1">
      <c r="A342" s="41"/>
      <c r="B342" s="44"/>
      <c r="C342" s="356" t="s">
        <v>346</v>
      </c>
      <c r="D342" s="356" t="s">
        <v>347</v>
      </c>
      <c r="E342" s="18" t="s">
        <v>197</v>
      </c>
      <c r="F342" s="357">
        <v>9.5500000000000007</v>
      </c>
      <c r="G342" s="41"/>
      <c r="H342" s="44"/>
    </row>
    <row r="343" s="2" customFormat="1" ht="16.8" customHeight="1">
      <c r="A343" s="41"/>
      <c r="B343" s="44"/>
      <c r="C343" s="356" t="s">
        <v>1267</v>
      </c>
      <c r="D343" s="356" t="s">
        <v>1268</v>
      </c>
      <c r="E343" s="18" t="s">
        <v>197</v>
      </c>
      <c r="F343" s="357">
        <v>9.5500000000000007</v>
      </c>
      <c r="G343" s="41"/>
      <c r="H343" s="44"/>
    </row>
    <row r="344" s="2" customFormat="1" ht="16.8" customHeight="1">
      <c r="A344" s="41"/>
      <c r="B344" s="44"/>
      <c r="C344" s="352" t="s">
        <v>568</v>
      </c>
      <c r="D344" s="353" t="s">
        <v>1235</v>
      </c>
      <c r="E344" s="354" t="s">
        <v>1</v>
      </c>
      <c r="F344" s="355">
        <v>39.039000000000001</v>
      </c>
      <c r="G344" s="41"/>
      <c r="H344" s="44"/>
    </row>
    <row r="345" s="2" customFormat="1" ht="16.8" customHeight="1">
      <c r="A345" s="41"/>
      <c r="B345" s="44"/>
      <c r="C345" s="356" t="s">
        <v>1</v>
      </c>
      <c r="D345" s="356" t="s">
        <v>1281</v>
      </c>
      <c r="E345" s="18" t="s">
        <v>1</v>
      </c>
      <c r="F345" s="357">
        <v>0</v>
      </c>
      <c r="G345" s="41"/>
      <c r="H345" s="44"/>
    </row>
    <row r="346" s="2" customFormat="1" ht="16.8" customHeight="1">
      <c r="A346" s="41"/>
      <c r="B346" s="44"/>
      <c r="C346" s="356" t="s">
        <v>1</v>
      </c>
      <c r="D346" s="356" t="s">
        <v>1282</v>
      </c>
      <c r="E346" s="18" t="s">
        <v>1</v>
      </c>
      <c r="F346" s="357">
        <v>13.199999999999999</v>
      </c>
      <c r="G346" s="41"/>
      <c r="H346" s="44"/>
    </row>
    <row r="347" s="2" customFormat="1" ht="16.8" customHeight="1">
      <c r="A347" s="41"/>
      <c r="B347" s="44"/>
      <c r="C347" s="356" t="s">
        <v>1</v>
      </c>
      <c r="D347" s="356" t="s">
        <v>1283</v>
      </c>
      <c r="E347" s="18" t="s">
        <v>1</v>
      </c>
      <c r="F347" s="357">
        <v>23.98</v>
      </c>
      <c r="G347" s="41"/>
      <c r="H347" s="44"/>
    </row>
    <row r="348" s="2" customFormat="1" ht="16.8" customHeight="1">
      <c r="A348" s="41"/>
      <c r="B348" s="44"/>
      <c r="C348" s="356" t="s">
        <v>1</v>
      </c>
      <c r="D348" s="356" t="s">
        <v>1284</v>
      </c>
      <c r="E348" s="18" t="s">
        <v>1</v>
      </c>
      <c r="F348" s="357">
        <v>1.859</v>
      </c>
      <c r="G348" s="41"/>
      <c r="H348" s="44"/>
    </row>
    <row r="349" s="2" customFormat="1" ht="16.8" customHeight="1">
      <c r="A349" s="41"/>
      <c r="B349" s="44"/>
      <c r="C349" s="356" t="s">
        <v>568</v>
      </c>
      <c r="D349" s="356" t="s">
        <v>204</v>
      </c>
      <c r="E349" s="18" t="s">
        <v>1</v>
      </c>
      <c r="F349" s="357">
        <v>39.039000000000001</v>
      </c>
      <c r="G349" s="41"/>
      <c r="H349" s="44"/>
    </row>
    <row r="350" s="2" customFormat="1" ht="16.8" customHeight="1">
      <c r="A350" s="41"/>
      <c r="B350" s="44"/>
      <c r="C350" s="358" t="s">
        <v>1832</v>
      </c>
      <c r="D350" s="41"/>
      <c r="E350" s="41"/>
      <c r="F350" s="41"/>
      <c r="G350" s="41"/>
      <c r="H350" s="44"/>
    </row>
    <row r="351" s="2" customFormat="1">
      <c r="A351" s="41"/>
      <c r="B351" s="44"/>
      <c r="C351" s="356" t="s">
        <v>678</v>
      </c>
      <c r="D351" s="356" t="s">
        <v>679</v>
      </c>
      <c r="E351" s="18" t="s">
        <v>197</v>
      </c>
      <c r="F351" s="357">
        <v>39.039000000000001</v>
      </c>
      <c r="G351" s="41"/>
      <c r="H351" s="44"/>
    </row>
    <row r="352" s="2" customFormat="1" ht="16.8" customHeight="1">
      <c r="A352" s="41"/>
      <c r="B352" s="44"/>
      <c r="C352" s="356" t="s">
        <v>605</v>
      </c>
      <c r="D352" s="356" t="s">
        <v>606</v>
      </c>
      <c r="E352" s="18" t="s">
        <v>197</v>
      </c>
      <c r="F352" s="357">
        <v>79.569000000000003</v>
      </c>
      <c r="G352" s="41"/>
      <c r="H352" s="44"/>
    </row>
    <row r="353" s="2" customFormat="1" ht="16.8" customHeight="1">
      <c r="A353" s="41"/>
      <c r="B353" s="44"/>
      <c r="C353" s="356" t="s">
        <v>456</v>
      </c>
      <c r="D353" s="356" t="s">
        <v>457</v>
      </c>
      <c r="E353" s="18" t="s">
        <v>197</v>
      </c>
      <c r="F353" s="357">
        <v>51.018000000000001</v>
      </c>
      <c r="G353" s="41"/>
      <c r="H353" s="44"/>
    </row>
    <row r="354" s="2" customFormat="1" ht="16.8" customHeight="1">
      <c r="A354" s="41"/>
      <c r="B354" s="44"/>
      <c r="C354" s="352" t="s">
        <v>1843</v>
      </c>
      <c r="D354" s="353" t="s">
        <v>1844</v>
      </c>
      <c r="E354" s="354" t="s">
        <v>1</v>
      </c>
      <c r="F354" s="355">
        <v>16.538</v>
      </c>
      <c r="G354" s="41"/>
      <c r="H354" s="44"/>
    </row>
    <row r="355" s="2" customFormat="1" ht="16.8" customHeight="1">
      <c r="A355" s="41"/>
      <c r="B355" s="44"/>
      <c r="C355" s="356" t="s">
        <v>1</v>
      </c>
      <c r="D355" s="356" t="s">
        <v>1845</v>
      </c>
      <c r="E355" s="18" t="s">
        <v>1</v>
      </c>
      <c r="F355" s="357">
        <v>16.538</v>
      </c>
      <c r="G355" s="41"/>
      <c r="H355" s="44"/>
    </row>
    <row r="356" s="2" customFormat="1" ht="16.8" customHeight="1">
      <c r="A356" s="41"/>
      <c r="B356" s="44"/>
      <c r="C356" s="356" t="s">
        <v>1843</v>
      </c>
      <c r="D356" s="356" t="s">
        <v>204</v>
      </c>
      <c r="E356" s="18" t="s">
        <v>1</v>
      </c>
      <c r="F356" s="357">
        <v>16.538</v>
      </c>
      <c r="G356" s="41"/>
      <c r="H356" s="44"/>
    </row>
    <row r="357" s="2" customFormat="1">
      <c r="A357" s="41"/>
      <c r="B357" s="44"/>
      <c r="C357" s="352" t="s">
        <v>136</v>
      </c>
      <c r="D357" s="353" t="s">
        <v>137</v>
      </c>
      <c r="E357" s="354" t="s">
        <v>1</v>
      </c>
      <c r="F357" s="355">
        <v>3</v>
      </c>
      <c r="G357" s="41"/>
      <c r="H357" s="44"/>
    </row>
    <row r="358" s="2" customFormat="1" ht="16.8" customHeight="1">
      <c r="A358" s="41"/>
      <c r="B358" s="44"/>
      <c r="C358" s="356" t="s">
        <v>1</v>
      </c>
      <c r="D358" s="356" t="s">
        <v>1420</v>
      </c>
      <c r="E358" s="18" t="s">
        <v>1</v>
      </c>
      <c r="F358" s="357">
        <v>3</v>
      </c>
      <c r="G358" s="41"/>
      <c r="H358" s="44"/>
    </row>
    <row r="359" s="2" customFormat="1" ht="16.8" customHeight="1">
      <c r="A359" s="41"/>
      <c r="B359" s="44"/>
      <c r="C359" s="356" t="s">
        <v>136</v>
      </c>
      <c r="D359" s="356" t="s">
        <v>204</v>
      </c>
      <c r="E359" s="18" t="s">
        <v>1</v>
      </c>
      <c r="F359" s="357">
        <v>3</v>
      </c>
      <c r="G359" s="41"/>
      <c r="H359" s="44"/>
    </row>
    <row r="360" s="2" customFormat="1" ht="16.8" customHeight="1">
      <c r="A360" s="41"/>
      <c r="B360" s="44"/>
      <c r="C360" s="358" t="s">
        <v>1832</v>
      </c>
      <c r="D360" s="41"/>
      <c r="E360" s="41"/>
      <c r="F360" s="41"/>
      <c r="G360" s="41"/>
      <c r="H360" s="44"/>
    </row>
    <row r="361" s="2" customFormat="1">
      <c r="A361" s="41"/>
      <c r="B361" s="44"/>
      <c r="C361" s="356" t="s">
        <v>356</v>
      </c>
      <c r="D361" s="356" t="s">
        <v>357</v>
      </c>
      <c r="E361" s="18" t="s">
        <v>231</v>
      </c>
      <c r="F361" s="357">
        <v>3</v>
      </c>
      <c r="G361" s="41"/>
      <c r="H361" s="44"/>
    </row>
    <row r="362" s="2" customFormat="1" ht="16.8" customHeight="1">
      <c r="A362" s="41"/>
      <c r="B362" s="44"/>
      <c r="C362" s="356" t="s">
        <v>368</v>
      </c>
      <c r="D362" s="356" t="s">
        <v>369</v>
      </c>
      <c r="E362" s="18" t="s">
        <v>231</v>
      </c>
      <c r="F362" s="357">
        <v>3</v>
      </c>
      <c r="G362" s="41"/>
      <c r="H362" s="44"/>
    </row>
    <row r="363" s="2" customFormat="1" ht="16.8" customHeight="1">
      <c r="A363" s="41"/>
      <c r="B363" s="44"/>
      <c r="C363" s="356" t="s">
        <v>377</v>
      </c>
      <c r="D363" s="356" t="s">
        <v>378</v>
      </c>
      <c r="E363" s="18" t="s">
        <v>231</v>
      </c>
      <c r="F363" s="357">
        <v>3</v>
      </c>
      <c r="G363" s="41"/>
      <c r="H363" s="44"/>
    </row>
    <row r="364" s="2" customFormat="1" ht="16.8" customHeight="1">
      <c r="A364" s="41"/>
      <c r="B364" s="44"/>
      <c r="C364" s="352" t="s">
        <v>1249</v>
      </c>
      <c r="D364" s="353" t="s">
        <v>120</v>
      </c>
      <c r="E364" s="354" t="s">
        <v>1</v>
      </c>
      <c r="F364" s="355">
        <v>2</v>
      </c>
      <c r="G364" s="41"/>
      <c r="H364" s="44"/>
    </row>
    <row r="365" s="2" customFormat="1" ht="16.8" customHeight="1">
      <c r="A365" s="41"/>
      <c r="B365" s="44"/>
      <c r="C365" s="356" t="s">
        <v>1</v>
      </c>
      <c r="D365" s="356" t="s">
        <v>1337</v>
      </c>
      <c r="E365" s="18" t="s">
        <v>1</v>
      </c>
      <c r="F365" s="357">
        <v>2</v>
      </c>
      <c r="G365" s="41"/>
      <c r="H365" s="44"/>
    </row>
    <row r="366" s="2" customFormat="1" ht="16.8" customHeight="1">
      <c r="A366" s="41"/>
      <c r="B366" s="44"/>
      <c r="C366" s="356" t="s">
        <v>1249</v>
      </c>
      <c r="D366" s="356" t="s">
        <v>204</v>
      </c>
      <c r="E366" s="18" t="s">
        <v>1</v>
      </c>
      <c r="F366" s="357">
        <v>2</v>
      </c>
      <c r="G366" s="41"/>
      <c r="H366" s="44"/>
    </row>
    <row r="367" s="2" customFormat="1" ht="16.8" customHeight="1">
      <c r="A367" s="41"/>
      <c r="B367" s="44"/>
      <c r="C367" s="358" t="s">
        <v>1832</v>
      </c>
      <c r="D367" s="41"/>
      <c r="E367" s="41"/>
      <c r="F367" s="41"/>
      <c r="G367" s="41"/>
      <c r="H367" s="44"/>
    </row>
    <row r="368" s="2" customFormat="1" ht="16.8" customHeight="1">
      <c r="A368" s="41"/>
      <c r="B368" s="44"/>
      <c r="C368" s="356" t="s">
        <v>1338</v>
      </c>
      <c r="D368" s="356" t="s">
        <v>1339</v>
      </c>
      <c r="E368" s="18" t="s">
        <v>827</v>
      </c>
      <c r="F368" s="357">
        <v>2</v>
      </c>
      <c r="G368" s="41"/>
      <c r="H368" s="44"/>
    </row>
    <row r="369" s="2" customFormat="1" ht="16.8" customHeight="1">
      <c r="A369" s="41"/>
      <c r="B369" s="44"/>
      <c r="C369" s="356" t="s">
        <v>754</v>
      </c>
      <c r="D369" s="356" t="s">
        <v>755</v>
      </c>
      <c r="E369" s="18" t="s">
        <v>231</v>
      </c>
      <c r="F369" s="357">
        <v>3</v>
      </c>
      <c r="G369" s="41"/>
      <c r="H369" s="44"/>
    </row>
    <row r="370" s="2" customFormat="1" ht="16.8" customHeight="1">
      <c r="A370" s="41"/>
      <c r="B370" s="44"/>
      <c r="C370" s="356" t="s">
        <v>793</v>
      </c>
      <c r="D370" s="356" t="s">
        <v>794</v>
      </c>
      <c r="E370" s="18" t="s">
        <v>231</v>
      </c>
      <c r="F370" s="357">
        <v>6</v>
      </c>
      <c r="G370" s="41"/>
      <c r="H370" s="44"/>
    </row>
    <row r="371" s="2" customFormat="1" ht="16.8" customHeight="1">
      <c r="A371" s="41"/>
      <c r="B371" s="44"/>
      <c r="C371" s="356" t="s">
        <v>1356</v>
      </c>
      <c r="D371" s="356" t="s">
        <v>1357</v>
      </c>
      <c r="E371" s="18" t="s">
        <v>231</v>
      </c>
      <c r="F371" s="357">
        <v>2</v>
      </c>
      <c r="G371" s="41"/>
      <c r="H371" s="44"/>
    </row>
    <row r="372" s="2" customFormat="1" ht="16.8" customHeight="1">
      <c r="A372" s="41"/>
      <c r="B372" s="44"/>
      <c r="C372" s="356" t="s">
        <v>1362</v>
      </c>
      <c r="D372" s="356" t="s">
        <v>1363</v>
      </c>
      <c r="E372" s="18" t="s">
        <v>231</v>
      </c>
      <c r="F372" s="357">
        <v>2</v>
      </c>
      <c r="G372" s="41"/>
      <c r="H372" s="44"/>
    </row>
    <row r="373" s="2" customFormat="1" ht="16.8" customHeight="1">
      <c r="A373" s="41"/>
      <c r="B373" s="44"/>
      <c r="C373" s="356" t="s">
        <v>863</v>
      </c>
      <c r="D373" s="356" t="s">
        <v>864</v>
      </c>
      <c r="E373" s="18" t="s">
        <v>231</v>
      </c>
      <c r="F373" s="357">
        <v>6</v>
      </c>
      <c r="G373" s="41"/>
      <c r="H373" s="44"/>
    </row>
    <row r="374" s="2" customFormat="1">
      <c r="A374" s="41"/>
      <c r="B374" s="44"/>
      <c r="C374" s="356" t="s">
        <v>952</v>
      </c>
      <c r="D374" s="356" t="s">
        <v>953</v>
      </c>
      <c r="E374" s="18" t="s">
        <v>393</v>
      </c>
      <c r="F374" s="357">
        <v>7.5</v>
      </c>
      <c r="G374" s="41"/>
      <c r="H374" s="44"/>
    </row>
    <row r="375" s="2" customFormat="1" ht="16.8" customHeight="1">
      <c r="A375" s="41"/>
      <c r="B375" s="44"/>
      <c r="C375" s="352" t="s">
        <v>143</v>
      </c>
      <c r="D375" s="353" t="s">
        <v>120</v>
      </c>
      <c r="E375" s="354" t="s">
        <v>1</v>
      </c>
      <c r="F375" s="355">
        <v>1</v>
      </c>
      <c r="G375" s="41"/>
      <c r="H375" s="44"/>
    </row>
    <row r="376" s="2" customFormat="1" ht="16.8" customHeight="1">
      <c r="A376" s="41"/>
      <c r="B376" s="44"/>
      <c r="C376" s="356" t="s">
        <v>1</v>
      </c>
      <c r="D376" s="356" t="s">
        <v>85</v>
      </c>
      <c r="E376" s="18" t="s">
        <v>1</v>
      </c>
      <c r="F376" s="357">
        <v>1</v>
      </c>
      <c r="G376" s="41"/>
      <c r="H376" s="44"/>
    </row>
    <row r="377" s="2" customFormat="1" ht="16.8" customHeight="1">
      <c r="A377" s="41"/>
      <c r="B377" s="44"/>
      <c r="C377" s="356" t="s">
        <v>143</v>
      </c>
      <c r="D377" s="356" t="s">
        <v>204</v>
      </c>
      <c r="E377" s="18" t="s">
        <v>1</v>
      </c>
      <c r="F377" s="357">
        <v>1</v>
      </c>
      <c r="G377" s="41"/>
      <c r="H377" s="44"/>
    </row>
    <row r="378" s="2" customFormat="1" ht="16.8" customHeight="1">
      <c r="A378" s="41"/>
      <c r="B378" s="44"/>
      <c r="C378" s="352" t="s">
        <v>586</v>
      </c>
      <c r="D378" s="353" t="s">
        <v>120</v>
      </c>
      <c r="E378" s="354" t="s">
        <v>1</v>
      </c>
      <c r="F378" s="355">
        <v>2</v>
      </c>
      <c r="G378" s="41"/>
      <c r="H378" s="44"/>
    </row>
    <row r="379" s="2" customFormat="1" ht="16.8" customHeight="1">
      <c r="A379" s="41"/>
      <c r="B379" s="44"/>
      <c r="C379" s="356" t="s">
        <v>1</v>
      </c>
      <c r="D379" s="356" t="s">
        <v>91</v>
      </c>
      <c r="E379" s="18" t="s">
        <v>1</v>
      </c>
      <c r="F379" s="357">
        <v>2</v>
      </c>
      <c r="G379" s="41"/>
      <c r="H379" s="44"/>
    </row>
    <row r="380" s="2" customFormat="1" ht="16.8" customHeight="1">
      <c r="A380" s="41"/>
      <c r="B380" s="44"/>
      <c r="C380" s="356" t="s">
        <v>586</v>
      </c>
      <c r="D380" s="356" t="s">
        <v>204</v>
      </c>
      <c r="E380" s="18" t="s">
        <v>1</v>
      </c>
      <c r="F380" s="357">
        <v>2</v>
      </c>
      <c r="G380" s="41"/>
      <c r="H380" s="44"/>
    </row>
    <row r="381" s="2" customFormat="1" ht="16.8" customHeight="1">
      <c r="A381" s="41"/>
      <c r="B381" s="44"/>
      <c r="C381" s="358" t="s">
        <v>1832</v>
      </c>
      <c r="D381" s="41"/>
      <c r="E381" s="41"/>
      <c r="F381" s="41"/>
      <c r="G381" s="41"/>
      <c r="H381" s="44"/>
    </row>
    <row r="382" s="2" customFormat="1" ht="16.8" customHeight="1">
      <c r="A382" s="41"/>
      <c r="B382" s="44"/>
      <c r="C382" s="356" t="s">
        <v>280</v>
      </c>
      <c r="D382" s="356" t="s">
        <v>281</v>
      </c>
      <c r="E382" s="18" t="s">
        <v>231</v>
      </c>
      <c r="F382" s="357">
        <v>2</v>
      </c>
      <c r="G382" s="41"/>
      <c r="H382" s="44"/>
    </row>
    <row r="383" s="2" customFormat="1" ht="16.8" customHeight="1">
      <c r="A383" s="41"/>
      <c r="B383" s="44"/>
      <c r="C383" s="356" t="s">
        <v>288</v>
      </c>
      <c r="D383" s="356" t="s">
        <v>289</v>
      </c>
      <c r="E383" s="18" t="s">
        <v>231</v>
      </c>
      <c r="F383" s="357">
        <v>2</v>
      </c>
      <c r="G383" s="41"/>
      <c r="H383" s="44"/>
    </row>
    <row r="384" s="2" customFormat="1" ht="16.8" customHeight="1">
      <c r="A384" s="41"/>
      <c r="B384" s="44"/>
      <c r="C384" s="352" t="s">
        <v>119</v>
      </c>
      <c r="D384" s="353" t="s">
        <v>120</v>
      </c>
      <c r="E384" s="354" t="s">
        <v>1</v>
      </c>
      <c r="F384" s="355">
        <v>4</v>
      </c>
      <c r="G384" s="41"/>
      <c r="H384" s="44"/>
    </row>
    <row r="385" s="2" customFormat="1" ht="16.8" customHeight="1">
      <c r="A385" s="41"/>
      <c r="B385" s="44"/>
      <c r="C385" s="356" t="s">
        <v>1</v>
      </c>
      <c r="D385" s="356" t="s">
        <v>584</v>
      </c>
      <c r="E385" s="18" t="s">
        <v>1</v>
      </c>
      <c r="F385" s="357">
        <v>1</v>
      </c>
      <c r="G385" s="41"/>
      <c r="H385" s="44"/>
    </row>
    <row r="386" s="2" customFormat="1" ht="16.8" customHeight="1">
      <c r="A386" s="41"/>
      <c r="B386" s="44"/>
      <c r="C386" s="356" t="s">
        <v>1</v>
      </c>
      <c r="D386" s="356" t="s">
        <v>1473</v>
      </c>
      <c r="E386" s="18" t="s">
        <v>1</v>
      </c>
      <c r="F386" s="357">
        <v>3</v>
      </c>
      <c r="G386" s="41"/>
      <c r="H386" s="44"/>
    </row>
    <row r="387" s="2" customFormat="1" ht="16.8" customHeight="1">
      <c r="A387" s="41"/>
      <c r="B387" s="44"/>
      <c r="C387" s="356" t="s">
        <v>119</v>
      </c>
      <c r="D387" s="356" t="s">
        <v>204</v>
      </c>
      <c r="E387" s="18" t="s">
        <v>1</v>
      </c>
      <c r="F387" s="357">
        <v>4</v>
      </c>
      <c r="G387" s="41"/>
      <c r="H387" s="44"/>
    </row>
    <row r="388" s="2" customFormat="1" ht="16.8" customHeight="1">
      <c r="A388" s="41"/>
      <c r="B388" s="44"/>
      <c r="C388" s="358" t="s">
        <v>1832</v>
      </c>
      <c r="D388" s="41"/>
      <c r="E388" s="41"/>
      <c r="F388" s="41"/>
      <c r="G388" s="41"/>
      <c r="H388" s="44"/>
    </row>
    <row r="389" s="2" customFormat="1" ht="16.8" customHeight="1">
      <c r="A389" s="41"/>
      <c r="B389" s="44"/>
      <c r="C389" s="356" t="s">
        <v>486</v>
      </c>
      <c r="D389" s="356" t="s">
        <v>487</v>
      </c>
      <c r="E389" s="18" t="s">
        <v>231</v>
      </c>
      <c r="F389" s="357">
        <v>4</v>
      </c>
      <c r="G389" s="41"/>
      <c r="H389" s="44"/>
    </row>
    <row r="390" s="2" customFormat="1" ht="16.8" customHeight="1">
      <c r="A390" s="41"/>
      <c r="B390" s="44"/>
      <c r="C390" s="356" t="s">
        <v>510</v>
      </c>
      <c r="D390" s="356" t="s">
        <v>511</v>
      </c>
      <c r="E390" s="18" t="s">
        <v>231</v>
      </c>
      <c r="F390" s="357">
        <v>4</v>
      </c>
      <c r="G390" s="41"/>
      <c r="H390" s="44"/>
    </row>
    <row r="391" s="2" customFormat="1" ht="16.8" customHeight="1">
      <c r="A391" s="41"/>
      <c r="B391" s="44"/>
      <c r="C391" s="352" t="s">
        <v>584</v>
      </c>
      <c r="D391" s="353" t="s">
        <v>120</v>
      </c>
      <c r="E391" s="354" t="s">
        <v>1</v>
      </c>
      <c r="F391" s="355">
        <v>1</v>
      </c>
      <c r="G391" s="41"/>
      <c r="H391" s="44"/>
    </row>
    <row r="392" s="2" customFormat="1" ht="16.8" customHeight="1">
      <c r="A392" s="41"/>
      <c r="B392" s="44"/>
      <c r="C392" s="356" t="s">
        <v>1</v>
      </c>
      <c r="D392" s="356" t="s">
        <v>1373</v>
      </c>
      <c r="E392" s="18" t="s">
        <v>1</v>
      </c>
      <c r="F392" s="357">
        <v>1</v>
      </c>
      <c r="G392" s="41"/>
      <c r="H392" s="44"/>
    </row>
    <row r="393" s="2" customFormat="1" ht="16.8" customHeight="1">
      <c r="A393" s="41"/>
      <c r="B393" s="44"/>
      <c r="C393" s="356" t="s">
        <v>584</v>
      </c>
      <c r="D393" s="356" t="s">
        <v>204</v>
      </c>
      <c r="E393" s="18" t="s">
        <v>1</v>
      </c>
      <c r="F393" s="357">
        <v>1</v>
      </c>
      <c r="G393" s="41"/>
      <c r="H393" s="44"/>
    </row>
    <row r="394" s="2" customFormat="1" ht="16.8" customHeight="1">
      <c r="A394" s="41"/>
      <c r="B394" s="44"/>
      <c r="C394" s="358" t="s">
        <v>1832</v>
      </c>
      <c r="D394" s="41"/>
      <c r="E394" s="41"/>
      <c r="F394" s="41"/>
      <c r="G394" s="41"/>
      <c r="H394" s="44"/>
    </row>
    <row r="395" s="2" customFormat="1" ht="16.8" customHeight="1">
      <c r="A395" s="41"/>
      <c r="B395" s="44"/>
      <c r="C395" s="356" t="s">
        <v>825</v>
      </c>
      <c r="D395" s="356" t="s">
        <v>826</v>
      </c>
      <c r="E395" s="18" t="s">
        <v>827</v>
      </c>
      <c r="F395" s="357">
        <v>1</v>
      </c>
      <c r="G395" s="41"/>
      <c r="H395" s="44"/>
    </row>
    <row r="396" s="2" customFormat="1" ht="16.8" customHeight="1">
      <c r="A396" s="41"/>
      <c r="B396" s="44"/>
      <c r="C396" s="356" t="s">
        <v>486</v>
      </c>
      <c r="D396" s="356" t="s">
        <v>487</v>
      </c>
      <c r="E396" s="18" t="s">
        <v>231</v>
      </c>
      <c r="F396" s="357">
        <v>4</v>
      </c>
      <c r="G396" s="41"/>
      <c r="H396" s="44"/>
    </row>
    <row r="397" s="2" customFormat="1" ht="16.8" customHeight="1">
      <c r="A397" s="41"/>
      <c r="B397" s="44"/>
      <c r="C397" s="356" t="s">
        <v>754</v>
      </c>
      <c r="D397" s="356" t="s">
        <v>755</v>
      </c>
      <c r="E397" s="18" t="s">
        <v>231</v>
      </c>
      <c r="F397" s="357">
        <v>3</v>
      </c>
      <c r="G397" s="41"/>
      <c r="H397" s="44"/>
    </row>
    <row r="398" s="2" customFormat="1" ht="16.8" customHeight="1">
      <c r="A398" s="41"/>
      <c r="B398" s="44"/>
      <c r="C398" s="356" t="s">
        <v>793</v>
      </c>
      <c r="D398" s="356" t="s">
        <v>794</v>
      </c>
      <c r="E398" s="18" t="s">
        <v>231</v>
      </c>
      <c r="F398" s="357">
        <v>6</v>
      </c>
      <c r="G398" s="41"/>
      <c r="H398" s="44"/>
    </row>
    <row r="399" s="2" customFormat="1" ht="16.8" customHeight="1">
      <c r="A399" s="41"/>
      <c r="B399" s="44"/>
      <c r="C399" s="356" t="s">
        <v>805</v>
      </c>
      <c r="D399" s="356" t="s">
        <v>806</v>
      </c>
      <c r="E399" s="18" t="s">
        <v>231</v>
      </c>
      <c r="F399" s="357">
        <v>1</v>
      </c>
      <c r="G399" s="41"/>
      <c r="H399" s="44"/>
    </row>
    <row r="400" s="2" customFormat="1" ht="16.8" customHeight="1">
      <c r="A400" s="41"/>
      <c r="B400" s="44"/>
      <c r="C400" s="356" t="s">
        <v>811</v>
      </c>
      <c r="D400" s="356" t="s">
        <v>812</v>
      </c>
      <c r="E400" s="18" t="s">
        <v>231</v>
      </c>
      <c r="F400" s="357">
        <v>1</v>
      </c>
      <c r="G400" s="41"/>
      <c r="H400" s="44"/>
    </row>
    <row r="401" s="2" customFormat="1">
      <c r="A401" s="41"/>
      <c r="B401" s="44"/>
      <c r="C401" s="356" t="s">
        <v>830</v>
      </c>
      <c r="D401" s="356" t="s">
        <v>831</v>
      </c>
      <c r="E401" s="18" t="s">
        <v>231</v>
      </c>
      <c r="F401" s="357">
        <v>4</v>
      </c>
      <c r="G401" s="41"/>
      <c r="H401" s="44"/>
    </row>
    <row r="402" s="2" customFormat="1" ht="16.8" customHeight="1">
      <c r="A402" s="41"/>
      <c r="B402" s="44"/>
      <c r="C402" s="356" t="s">
        <v>844</v>
      </c>
      <c r="D402" s="356" t="s">
        <v>845</v>
      </c>
      <c r="E402" s="18" t="s">
        <v>231</v>
      </c>
      <c r="F402" s="357">
        <v>1</v>
      </c>
      <c r="G402" s="41"/>
      <c r="H402" s="44"/>
    </row>
    <row r="403" s="2" customFormat="1">
      <c r="A403" s="41"/>
      <c r="B403" s="44"/>
      <c r="C403" s="356" t="s">
        <v>851</v>
      </c>
      <c r="D403" s="356" t="s">
        <v>852</v>
      </c>
      <c r="E403" s="18" t="s">
        <v>827</v>
      </c>
      <c r="F403" s="357">
        <v>4</v>
      </c>
      <c r="G403" s="41"/>
      <c r="H403" s="44"/>
    </row>
    <row r="404" s="2" customFormat="1" ht="16.8" customHeight="1">
      <c r="A404" s="41"/>
      <c r="B404" s="44"/>
      <c r="C404" s="356" t="s">
        <v>863</v>
      </c>
      <c r="D404" s="356" t="s">
        <v>864</v>
      </c>
      <c r="E404" s="18" t="s">
        <v>231</v>
      </c>
      <c r="F404" s="357">
        <v>6</v>
      </c>
      <c r="G404" s="41"/>
      <c r="H404" s="44"/>
    </row>
    <row r="405" s="2" customFormat="1" ht="16.8" customHeight="1">
      <c r="A405" s="41"/>
      <c r="B405" s="44"/>
      <c r="C405" s="356" t="s">
        <v>871</v>
      </c>
      <c r="D405" s="356" t="s">
        <v>872</v>
      </c>
      <c r="E405" s="18" t="s">
        <v>827</v>
      </c>
      <c r="F405" s="357">
        <v>1</v>
      </c>
      <c r="G405" s="41"/>
      <c r="H405" s="44"/>
    </row>
    <row r="406" s="2" customFormat="1">
      <c r="A406" s="41"/>
      <c r="B406" s="44"/>
      <c r="C406" s="356" t="s">
        <v>875</v>
      </c>
      <c r="D406" s="356" t="s">
        <v>876</v>
      </c>
      <c r="E406" s="18" t="s">
        <v>231</v>
      </c>
      <c r="F406" s="357">
        <v>1</v>
      </c>
      <c r="G406" s="41"/>
      <c r="H406" s="44"/>
    </row>
    <row r="407" s="2" customFormat="1">
      <c r="A407" s="41"/>
      <c r="B407" s="44"/>
      <c r="C407" s="356" t="s">
        <v>952</v>
      </c>
      <c r="D407" s="356" t="s">
        <v>953</v>
      </c>
      <c r="E407" s="18" t="s">
        <v>393</v>
      </c>
      <c r="F407" s="357">
        <v>7.5</v>
      </c>
      <c r="G407" s="41"/>
      <c r="H407" s="44"/>
    </row>
    <row r="408" s="2" customFormat="1" ht="16.8" customHeight="1">
      <c r="A408" s="41"/>
      <c r="B408" s="44"/>
      <c r="C408" s="356" t="s">
        <v>1030</v>
      </c>
      <c r="D408" s="356" t="s">
        <v>1031</v>
      </c>
      <c r="E408" s="18" t="s">
        <v>231</v>
      </c>
      <c r="F408" s="357">
        <v>1</v>
      </c>
      <c r="G408" s="41"/>
      <c r="H408" s="44"/>
    </row>
    <row r="409" s="2" customFormat="1" ht="16.8" customHeight="1">
      <c r="A409" s="41"/>
      <c r="B409" s="44"/>
      <c r="C409" s="356" t="s">
        <v>1037</v>
      </c>
      <c r="D409" s="356" t="s">
        <v>1038</v>
      </c>
      <c r="E409" s="18" t="s">
        <v>231</v>
      </c>
      <c r="F409" s="357">
        <v>1</v>
      </c>
      <c r="G409" s="41"/>
      <c r="H409" s="44"/>
    </row>
    <row r="410" s="2" customFormat="1" ht="16.8" customHeight="1">
      <c r="A410" s="41"/>
      <c r="B410" s="44"/>
      <c r="C410" s="352" t="s">
        <v>1248</v>
      </c>
      <c r="D410" s="353" t="s">
        <v>120</v>
      </c>
      <c r="E410" s="354" t="s">
        <v>1</v>
      </c>
      <c r="F410" s="355">
        <v>2</v>
      </c>
      <c r="G410" s="41"/>
      <c r="H410" s="44"/>
    </row>
    <row r="411" s="2" customFormat="1" ht="16.8" customHeight="1">
      <c r="A411" s="41"/>
      <c r="B411" s="44"/>
      <c r="C411" s="356" t="s">
        <v>1</v>
      </c>
      <c r="D411" s="356" t="s">
        <v>1337</v>
      </c>
      <c r="E411" s="18" t="s">
        <v>1</v>
      </c>
      <c r="F411" s="357">
        <v>2</v>
      </c>
      <c r="G411" s="41"/>
      <c r="H411" s="44"/>
    </row>
    <row r="412" s="2" customFormat="1" ht="16.8" customHeight="1">
      <c r="A412" s="41"/>
      <c r="B412" s="44"/>
      <c r="C412" s="356" t="s">
        <v>1248</v>
      </c>
      <c r="D412" s="356" t="s">
        <v>204</v>
      </c>
      <c r="E412" s="18" t="s">
        <v>1</v>
      </c>
      <c r="F412" s="357">
        <v>2</v>
      </c>
      <c r="G412" s="41"/>
      <c r="H412" s="44"/>
    </row>
    <row r="413" s="2" customFormat="1" ht="16.8" customHeight="1">
      <c r="A413" s="41"/>
      <c r="B413" s="44"/>
      <c r="C413" s="358" t="s">
        <v>1832</v>
      </c>
      <c r="D413" s="41"/>
      <c r="E413" s="41"/>
      <c r="F413" s="41"/>
      <c r="G413" s="41"/>
      <c r="H413" s="44"/>
    </row>
    <row r="414" s="2" customFormat="1" ht="16.8" customHeight="1">
      <c r="A414" s="41"/>
      <c r="B414" s="44"/>
      <c r="C414" s="356" t="s">
        <v>1334</v>
      </c>
      <c r="D414" s="356" t="s">
        <v>1335</v>
      </c>
      <c r="E414" s="18" t="s">
        <v>827</v>
      </c>
      <c r="F414" s="357">
        <v>2</v>
      </c>
      <c r="G414" s="41"/>
      <c r="H414" s="44"/>
    </row>
    <row r="415" s="2" customFormat="1" ht="16.8" customHeight="1">
      <c r="A415" s="41"/>
      <c r="B415" s="44"/>
      <c r="C415" s="356" t="s">
        <v>486</v>
      </c>
      <c r="D415" s="356" t="s">
        <v>487</v>
      </c>
      <c r="E415" s="18" t="s">
        <v>231</v>
      </c>
      <c r="F415" s="357">
        <v>4</v>
      </c>
      <c r="G415" s="41"/>
      <c r="H415" s="44"/>
    </row>
    <row r="416" s="2" customFormat="1" ht="16.8" customHeight="1">
      <c r="A416" s="41"/>
      <c r="B416" s="44"/>
      <c r="C416" s="356" t="s">
        <v>1316</v>
      </c>
      <c r="D416" s="356" t="s">
        <v>1317</v>
      </c>
      <c r="E416" s="18" t="s">
        <v>393</v>
      </c>
      <c r="F416" s="357">
        <v>2</v>
      </c>
      <c r="G416" s="41"/>
      <c r="H416" s="44"/>
    </row>
    <row r="417" s="2" customFormat="1" ht="16.8" customHeight="1">
      <c r="A417" s="41"/>
      <c r="B417" s="44"/>
      <c r="C417" s="356" t="s">
        <v>793</v>
      </c>
      <c r="D417" s="356" t="s">
        <v>794</v>
      </c>
      <c r="E417" s="18" t="s">
        <v>231</v>
      </c>
      <c r="F417" s="357">
        <v>6</v>
      </c>
      <c r="G417" s="41"/>
      <c r="H417" s="44"/>
    </row>
    <row r="418" s="2" customFormat="1" ht="16.8" customHeight="1">
      <c r="A418" s="41"/>
      <c r="B418" s="44"/>
      <c r="C418" s="356" t="s">
        <v>1344</v>
      </c>
      <c r="D418" s="356" t="s">
        <v>1345</v>
      </c>
      <c r="E418" s="18" t="s">
        <v>231</v>
      </c>
      <c r="F418" s="357">
        <v>2</v>
      </c>
      <c r="G418" s="41"/>
      <c r="H418" s="44"/>
    </row>
    <row r="419" s="2" customFormat="1" ht="16.8" customHeight="1">
      <c r="A419" s="41"/>
      <c r="B419" s="44"/>
      <c r="C419" s="356" t="s">
        <v>1350</v>
      </c>
      <c r="D419" s="356" t="s">
        <v>1351</v>
      </c>
      <c r="E419" s="18" t="s">
        <v>231</v>
      </c>
      <c r="F419" s="357">
        <v>2</v>
      </c>
      <c r="G419" s="41"/>
      <c r="H419" s="44"/>
    </row>
    <row r="420" s="2" customFormat="1" ht="16.8" customHeight="1">
      <c r="A420" s="41"/>
      <c r="B420" s="44"/>
      <c r="C420" s="356" t="s">
        <v>1374</v>
      </c>
      <c r="D420" s="356" t="s">
        <v>1375</v>
      </c>
      <c r="E420" s="18" t="s">
        <v>231</v>
      </c>
      <c r="F420" s="357">
        <v>2</v>
      </c>
      <c r="G420" s="41"/>
      <c r="H420" s="44"/>
    </row>
    <row r="421" s="2" customFormat="1">
      <c r="A421" s="41"/>
      <c r="B421" s="44"/>
      <c r="C421" s="356" t="s">
        <v>830</v>
      </c>
      <c r="D421" s="356" t="s">
        <v>831</v>
      </c>
      <c r="E421" s="18" t="s">
        <v>231</v>
      </c>
      <c r="F421" s="357">
        <v>4</v>
      </c>
      <c r="G421" s="41"/>
      <c r="H421" s="44"/>
    </row>
    <row r="422" s="2" customFormat="1">
      <c r="A422" s="41"/>
      <c r="B422" s="44"/>
      <c r="C422" s="356" t="s">
        <v>851</v>
      </c>
      <c r="D422" s="356" t="s">
        <v>852</v>
      </c>
      <c r="E422" s="18" t="s">
        <v>827</v>
      </c>
      <c r="F422" s="357">
        <v>4</v>
      </c>
      <c r="G422" s="41"/>
      <c r="H422" s="44"/>
    </row>
    <row r="423" s="2" customFormat="1" ht="16.8" customHeight="1">
      <c r="A423" s="41"/>
      <c r="B423" s="44"/>
      <c r="C423" s="356" t="s">
        <v>863</v>
      </c>
      <c r="D423" s="356" t="s">
        <v>864</v>
      </c>
      <c r="E423" s="18" t="s">
        <v>231</v>
      </c>
      <c r="F423" s="357">
        <v>6</v>
      </c>
      <c r="G423" s="41"/>
      <c r="H423" s="44"/>
    </row>
    <row r="424" s="2" customFormat="1">
      <c r="A424" s="41"/>
      <c r="B424" s="44"/>
      <c r="C424" s="356" t="s">
        <v>952</v>
      </c>
      <c r="D424" s="356" t="s">
        <v>953</v>
      </c>
      <c r="E424" s="18" t="s">
        <v>393</v>
      </c>
      <c r="F424" s="357">
        <v>7.5</v>
      </c>
      <c r="G424" s="41"/>
      <c r="H424" s="44"/>
    </row>
    <row r="425" s="2" customFormat="1" ht="16.8" customHeight="1">
      <c r="A425" s="41"/>
      <c r="B425" s="44"/>
      <c r="C425" s="352" t="s">
        <v>1846</v>
      </c>
      <c r="D425" s="353" t="s">
        <v>120</v>
      </c>
      <c r="E425" s="354" t="s">
        <v>1</v>
      </c>
      <c r="F425" s="355">
        <v>6.0750000000000002</v>
      </c>
      <c r="G425" s="41"/>
      <c r="H425" s="44"/>
    </row>
    <row r="426" s="2" customFormat="1" ht="16.8" customHeight="1">
      <c r="A426" s="41"/>
      <c r="B426" s="44"/>
      <c r="C426" s="356" t="s">
        <v>1</v>
      </c>
      <c r="D426" s="356" t="s">
        <v>1847</v>
      </c>
      <c r="E426" s="18" t="s">
        <v>1</v>
      </c>
      <c r="F426" s="357">
        <v>6.0750000000000002</v>
      </c>
      <c r="G426" s="41"/>
      <c r="H426" s="44"/>
    </row>
    <row r="427" s="2" customFormat="1" ht="16.8" customHeight="1">
      <c r="A427" s="41"/>
      <c r="B427" s="44"/>
      <c r="C427" s="356" t="s">
        <v>1846</v>
      </c>
      <c r="D427" s="356" t="s">
        <v>214</v>
      </c>
      <c r="E427" s="18" t="s">
        <v>1</v>
      </c>
      <c r="F427" s="357">
        <v>6.0750000000000002</v>
      </c>
      <c r="G427" s="41"/>
      <c r="H427" s="44"/>
    </row>
    <row r="428" s="2" customFormat="1" ht="16.8" customHeight="1">
      <c r="A428" s="41"/>
      <c r="B428" s="44"/>
      <c r="C428" s="352" t="s">
        <v>1253</v>
      </c>
      <c r="D428" s="353" t="s">
        <v>1</v>
      </c>
      <c r="E428" s="354" t="s">
        <v>1</v>
      </c>
      <c r="F428" s="355">
        <v>1</v>
      </c>
      <c r="G428" s="41"/>
      <c r="H428" s="44"/>
    </row>
    <row r="429" s="2" customFormat="1" ht="16.8" customHeight="1">
      <c r="A429" s="41"/>
      <c r="B429" s="44"/>
      <c r="C429" s="356" t="s">
        <v>1</v>
      </c>
      <c r="D429" s="356" t="s">
        <v>85</v>
      </c>
      <c r="E429" s="18" t="s">
        <v>1</v>
      </c>
      <c r="F429" s="357">
        <v>1</v>
      </c>
      <c r="G429" s="41"/>
      <c r="H429" s="44"/>
    </row>
    <row r="430" s="2" customFormat="1" ht="16.8" customHeight="1">
      <c r="A430" s="41"/>
      <c r="B430" s="44"/>
      <c r="C430" s="356" t="s">
        <v>1253</v>
      </c>
      <c r="D430" s="356" t="s">
        <v>204</v>
      </c>
      <c r="E430" s="18" t="s">
        <v>1</v>
      </c>
      <c r="F430" s="357">
        <v>1</v>
      </c>
      <c r="G430" s="41"/>
      <c r="H430" s="44"/>
    </row>
    <row r="431" s="2" customFormat="1" ht="16.8" customHeight="1">
      <c r="A431" s="41"/>
      <c r="B431" s="44"/>
      <c r="C431" s="358" t="s">
        <v>1832</v>
      </c>
      <c r="D431" s="41"/>
      <c r="E431" s="41"/>
      <c r="F431" s="41"/>
      <c r="G431" s="41"/>
      <c r="H431" s="44"/>
    </row>
    <row r="432" s="2" customFormat="1" ht="16.8" customHeight="1">
      <c r="A432" s="41"/>
      <c r="B432" s="44"/>
      <c r="C432" s="356" t="s">
        <v>1438</v>
      </c>
      <c r="D432" s="356" t="s">
        <v>1439</v>
      </c>
      <c r="E432" s="18" t="s">
        <v>231</v>
      </c>
      <c r="F432" s="357">
        <v>1</v>
      </c>
      <c r="G432" s="41"/>
      <c r="H432" s="44"/>
    </row>
    <row r="433" s="2" customFormat="1" ht="16.8" customHeight="1">
      <c r="A433" s="41"/>
      <c r="B433" s="44"/>
      <c r="C433" s="356" t="s">
        <v>1014</v>
      </c>
      <c r="D433" s="356" t="s">
        <v>1015</v>
      </c>
      <c r="E433" s="18" t="s">
        <v>231</v>
      </c>
      <c r="F433" s="357">
        <v>1</v>
      </c>
      <c r="G433" s="41"/>
      <c r="H433" s="44"/>
    </row>
    <row r="434" s="2" customFormat="1" ht="26.4" customHeight="1">
      <c r="A434" s="41"/>
      <c r="B434" s="44"/>
      <c r="C434" s="351" t="s">
        <v>1848</v>
      </c>
      <c r="D434" s="351" t="s">
        <v>100</v>
      </c>
      <c r="E434" s="41"/>
      <c r="F434" s="41"/>
      <c r="G434" s="41"/>
      <c r="H434" s="44"/>
    </row>
    <row r="435" s="2" customFormat="1" ht="16.8" customHeight="1">
      <c r="A435" s="41"/>
      <c r="B435" s="44"/>
      <c r="C435" s="352" t="s">
        <v>126</v>
      </c>
      <c r="D435" s="353" t="s">
        <v>1</v>
      </c>
      <c r="E435" s="354" t="s">
        <v>1</v>
      </c>
      <c r="F435" s="355">
        <v>12.5</v>
      </c>
      <c r="G435" s="41"/>
      <c r="H435" s="44"/>
    </row>
    <row r="436" s="2" customFormat="1" ht="16.8" customHeight="1">
      <c r="A436" s="41"/>
      <c r="B436" s="44"/>
      <c r="C436" s="356" t="s">
        <v>1</v>
      </c>
      <c r="D436" s="356" t="s">
        <v>1623</v>
      </c>
      <c r="E436" s="18" t="s">
        <v>1</v>
      </c>
      <c r="F436" s="357">
        <v>12.5</v>
      </c>
      <c r="G436" s="41"/>
      <c r="H436" s="44"/>
    </row>
    <row r="437" s="2" customFormat="1" ht="16.8" customHeight="1">
      <c r="A437" s="41"/>
      <c r="B437" s="44"/>
      <c r="C437" s="356" t="s">
        <v>126</v>
      </c>
      <c r="D437" s="356" t="s">
        <v>204</v>
      </c>
      <c r="E437" s="18" t="s">
        <v>1</v>
      </c>
      <c r="F437" s="357">
        <v>12.5</v>
      </c>
      <c r="G437" s="41"/>
      <c r="H437" s="44"/>
    </row>
    <row r="438" s="2" customFormat="1" ht="16.8" customHeight="1">
      <c r="A438" s="41"/>
      <c r="B438" s="44"/>
      <c r="C438" s="358" t="s">
        <v>1832</v>
      </c>
      <c r="D438" s="41"/>
      <c r="E438" s="41"/>
      <c r="F438" s="41"/>
      <c r="G438" s="41"/>
      <c r="H438" s="44"/>
    </row>
    <row r="439" s="2" customFormat="1" ht="16.8" customHeight="1">
      <c r="A439" s="41"/>
      <c r="B439" s="44"/>
      <c r="C439" s="356" t="s">
        <v>391</v>
      </c>
      <c r="D439" s="356" t="s">
        <v>392</v>
      </c>
      <c r="E439" s="18" t="s">
        <v>393</v>
      </c>
      <c r="F439" s="357">
        <v>12.5</v>
      </c>
      <c r="G439" s="41"/>
      <c r="H439" s="44"/>
    </row>
    <row r="440" s="2" customFormat="1" ht="16.8" customHeight="1">
      <c r="A440" s="41"/>
      <c r="B440" s="44"/>
      <c r="C440" s="356" t="s">
        <v>397</v>
      </c>
      <c r="D440" s="356" t="s">
        <v>398</v>
      </c>
      <c r="E440" s="18" t="s">
        <v>393</v>
      </c>
      <c r="F440" s="357">
        <v>12.5</v>
      </c>
      <c r="G440" s="41"/>
      <c r="H440" s="44"/>
    </row>
    <row r="441" s="2" customFormat="1" ht="16.8" customHeight="1">
      <c r="A441" s="41"/>
      <c r="B441" s="44"/>
      <c r="C441" s="352" t="s">
        <v>129</v>
      </c>
      <c r="D441" s="353" t="s">
        <v>1</v>
      </c>
      <c r="E441" s="354" t="s">
        <v>1</v>
      </c>
      <c r="F441" s="355">
        <v>23.329999999999998</v>
      </c>
      <c r="G441" s="41"/>
      <c r="H441" s="44"/>
    </row>
    <row r="442" s="2" customFormat="1" ht="16.8" customHeight="1">
      <c r="A442" s="41"/>
      <c r="B442" s="44"/>
      <c r="C442" s="356" t="s">
        <v>1</v>
      </c>
      <c r="D442" s="356" t="s">
        <v>1642</v>
      </c>
      <c r="E442" s="18" t="s">
        <v>1</v>
      </c>
      <c r="F442" s="357">
        <v>23.329999999999998</v>
      </c>
      <c r="G442" s="41"/>
      <c r="H442" s="44"/>
    </row>
    <row r="443" s="2" customFormat="1" ht="16.8" customHeight="1">
      <c r="A443" s="41"/>
      <c r="B443" s="44"/>
      <c r="C443" s="356" t="s">
        <v>129</v>
      </c>
      <c r="D443" s="356" t="s">
        <v>214</v>
      </c>
      <c r="E443" s="18" t="s">
        <v>1</v>
      </c>
      <c r="F443" s="357">
        <v>23.329999999999998</v>
      </c>
      <c r="G443" s="41"/>
      <c r="H443" s="44"/>
    </row>
    <row r="444" s="2" customFormat="1" ht="16.8" customHeight="1">
      <c r="A444" s="41"/>
      <c r="B444" s="44"/>
      <c r="C444" s="358" t="s">
        <v>1832</v>
      </c>
      <c r="D444" s="41"/>
      <c r="E444" s="41"/>
      <c r="F444" s="41"/>
      <c r="G444" s="41"/>
      <c r="H444" s="44"/>
    </row>
    <row r="445" s="2" customFormat="1" ht="16.8" customHeight="1">
      <c r="A445" s="41"/>
      <c r="B445" s="44"/>
      <c r="C445" s="356" t="s">
        <v>456</v>
      </c>
      <c r="D445" s="356" t="s">
        <v>457</v>
      </c>
      <c r="E445" s="18" t="s">
        <v>197</v>
      </c>
      <c r="F445" s="357">
        <v>24.497</v>
      </c>
      <c r="G445" s="41"/>
      <c r="H445" s="44"/>
    </row>
    <row r="446" s="2" customFormat="1" ht="16.8" customHeight="1">
      <c r="A446" s="41"/>
      <c r="B446" s="44"/>
      <c r="C446" s="352" t="s">
        <v>127</v>
      </c>
      <c r="D446" s="353" t="s">
        <v>1</v>
      </c>
      <c r="E446" s="354" t="s">
        <v>1</v>
      </c>
      <c r="F446" s="355">
        <v>9.5700000000000003</v>
      </c>
      <c r="G446" s="41"/>
      <c r="H446" s="44"/>
    </row>
    <row r="447" s="2" customFormat="1" ht="16.8" customHeight="1">
      <c r="A447" s="41"/>
      <c r="B447" s="44"/>
      <c r="C447" s="356" t="s">
        <v>1</v>
      </c>
      <c r="D447" s="356" t="s">
        <v>1511</v>
      </c>
      <c r="E447" s="18" t="s">
        <v>1</v>
      </c>
      <c r="F447" s="357">
        <v>17.25</v>
      </c>
      <c r="G447" s="41"/>
      <c r="H447" s="44"/>
    </row>
    <row r="448" s="2" customFormat="1" ht="16.8" customHeight="1">
      <c r="A448" s="41"/>
      <c r="B448" s="44"/>
      <c r="C448" s="356" t="s">
        <v>1501</v>
      </c>
      <c r="D448" s="356" t="s">
        <v>1512</v>
      </c>
      <c r="E448" s="18" t="s">
        <v>1</v>
      </c>
      <c r="F448" s="357">
        <v>-7.6799999999999997</v>
      </c>
      <c r="G448" s="41"/>
      <c r="H448" s="44"/>
    </row>
    <row r="449" s="2" customFormat="1" ht="16.8" customHeight="1">
      <c r="A449" s="41"/>
      <c r="B449" s="44"/>
      <c r="C449" s="356" t="s">
        <v>127</v>
      </c>
      <c r="D449" s="356" t="s">
        <v>214</v>
      </c>
      <c r="E449" s="18" t="s">
        <v>1</v>
      </c>
      <c r="F449" s="357">
        <v>9.5700000000000003</v>
      </c>
      <c r="G449" s="41"/>
      <c r="H449" s="44"/>
    </row>
    <row r="450" s="2" customFormat="1" ht="16.8" customHeight="1">
      <c r="A450" s="41"/>
      <c r="B450" s="44"/>
      <c r="C450" s="358" t="s">
        <v>1832</v>
      </c>
      <c r="D450" s="41"/>
      <c r="E450" s="41"/>
      <c r="F450" s="41"/>
      <c r="G450" s="41"/>
      <c r="H450" s="44"/>
    </row>
    <row r="451" s="2" customFormat="1" ht="16.8" customHeight="1">
      <c r="A451" s="41"/>
      <c r="B451" s="44"/>
      <c r="C451" s="356" t="s">
        <v>210</v>
      </c>
      <c r="D451" s="356" t="s">
        <v>211</v>
      </c>
      <c r="E451" s="18" t="s">
        <v>197</v>
      </c>
      <c r="F451" s="357">
        <v>10.049</v>
      </c>
      <c r="G451" s="41"/>
      <c r="H451" s="44"/>
    </row>
    <row r="452" s="2" customFormat="1" ht="16.8" customHeight="1">
      <c r="A452" s="41"/>
      <c r="B452" s="44"/>
      <c r="C452" s="356" t="s">
        <v>462</v>
      </c>
      <c r="D452" s="356" t="s">
        <v>463</v>
      </c>
      <c r="E452" s="18" t="s">
        <v>197</v>
      </c>
      <c r="F452" s="357">
        <v>34.067</v>
      </c>
      <c r="G452" s="41"/>
      <c r="H452" s="44"/>
    </row>
    <row r="453" s="2" customFormat="1" ht="16.8" customHeight="1">
      <c r="A453" s="41"/>
      <c r="B453" s="44"/>
      <c r="C453" s="356" t="s">
        <v>467</v>
      </c>
      <c r="D453" s="356" t="s">
        <v>468</v>
      </c>
      <c r="E453" s="18" t="s">
        <v>197</v>
      </c>
      <c r="F453" s="357">
        <v>34.067</v>
      </c>
      <c r="G453" s="41"/>
      <c r="H453" s="44"/>
    </row>
    <row r="454" s="2" customFormat="1" ht="16.8" customHeight="1">
      <c r="A454" s="41"/>
      <c r="B454" s="44"/>
      <c r="C454" s="356" t="s">
        <v>471</v>
      </c>
      <c r="D454" s="356" t="s">
        <v>472</v>
      </c>
      <c r="E454" s="18" t="s">
        <v>197</v>
      </c>
      <c r="F454" s="357">
        <v>34.067</v>
      </c>
      <c r="G454" s="41"/>
      <c r="H454" s="44"/>
    </row>
    <row r="455" s="2" customFormat="1" ht="16.8" customHeight="1">
      <c r="A455" s="41"/>
      <c r="B455" s="44"/>
      <c r="C455" s="352" t="s">
        <v>132</v>
      </c>
      <c r="D455" s="353" t="s">
        <v>133</v>
      </c>
      <c r="E455" s="354" t="s">
        <v>1</v>
      </c>
      <c r="F455" s="355">
        <v>24.497</v>
      </c>
      <c r="G455" s="41"/>
      <c r="H455" s="44"/>
    </row>
    <row r="456" s="2" customFormat="1" ht="16.8" customHeight="1">
      <c r="A456" s="41"/>
      <c r="B456" s="44"/>
      <c r="C456" s="356" t="s">
        <v>1</v>
      </c>
      <c r="D456" s="356" t="s">
        <v>1642</v>
      </c>
      <c r="E456" s="18" t="s">
        <v>1</v>
      </c>
      <c r="F456" s="357">
        <v>23.329999999999998</v>
      </c>
      <c r="G456" s="41"/>
      <c r="H456" s="44"/>
    </row>
    <row r="457" s="2" customFormat="1" ht="16.8" customHeight="1">
      <c r="A457" s="41"/>
      <c r="B457" s="44"/>
      <c r="C457" s="356" t="s">
        <v>1</v>
      </c>
      <c r="D457" s="356" t="s">
        <v>460</v>
      </c>
      <c r="E457" s="18" t="s">
        <v>1</v>
      </c>
      <c r="F457" s="357">
        <v>1.167</v>
      </c>
      <c r="G457" s="41"/>
      <c r="H457" s="44"/>
    </row>
    <row r="458" s="2" customFormat="1" ht="16.8" customHeight="1">
      <c r="A458" s="41"/>
      <c r="B458" s="44"/>
      <c r="C458" s="356" t="s">
        <v>132</v>
      </c>
      <c r="D458" s="356" t="s">
        <v>204</v>
      </c>
      <c r="E458" s="18" t="s">
        <v>1</v>
      </c>
      <c r="F458" s="357">
        <v>24.497</v>
      </c>
      <c r="G458" s="41"/>
      <c r="H458" s="44"/>
    </row>
    <row r="459" s="2" customFormat="1" ht="16.8" customHeight="1">
      <c r="A459" s="41"/>
      <c r="B459" s="44"/>
      <c r="C459" s="358" t="s">
        <v>1832</v>
      </c>
      <c r="D459" s="41"/>
      <c r="E459" s="41"/>
      <c r="F459" s="41"/>
      <c r="G459" s="41"/>
      <c r="H459" s="44"/>
    </row>
    <row r="460" s="2" customFormat="1" ht="16.8" customHeight="1">
      <c r="A460" s="41"/>
      <c r="B460" s="44"/>
      <c r="C460" s="356" t="s">
        <v>456</v>
      </c>
      <c r="D460" s="356" t="s">
        <v>457</v>
      </c>
      <c r="E460" s="18" t="s">
        <v>197</v>
      </c>
      <c r="F460" s="357">
        <v>24.497</v>
      </c>
      <c r="G460" s="41"/>
      <c r="H460" s="44"/>
    </row>
    <row r="461" s="2" customFormat="1" ht="16.8" customHeight="1">
      <c r="A461" s="41"/>
      <c r="B461" s="44"/>
      <c r="C461" s="356" t="s">
        <v>462</v>
      </c>
      <c r="D461" s="356" t="s">
        <v>463</v>
      </c>
      <c r="E461" s="18" t="s">
        <v>197</v>
      </c>
      <c r="F461" s="357">
        <v>34.067</v>
      </c>
      <c r="G461" s="41"/>
      <c r="H461" s="44"/>
    </row>
    <row r="462" s="2" customFormat="1" ht="16.8" customHeight="1">
      <c r="A462" s="41"/>
      <c r="B462" s="44"/>
      <c r="C462" s="356" t="s">
        <v>467</v>
      </c>
      <c r="D462" s="356" t="s">
        <v>468</v>
      </c>
      <c r="E462" s="18" t="s">
        <v>197</v>
      </c>
      <c r="F462" s="357">
        <v>34.067</v>
      </c>
      <c r="G462" s="41"/>
      <c r="H462" s="44"/>
    </row>
    <row r="463" s="2" customFormat="1" ht="16.8" customHeight="1">
      <c r="A463" s="41"/>
      <c r="B463" s="44"/>
      <c r="C463" s="356" t="s">
        <v>471</v>
      </c>
      <c r="D463" s="356" t="s">
        <v>472</v>
      </c>
      <c r="E463" s="18" t="s">
        <v>197</v>
      </c>
      <c r="F463" s="357">
        <v>34.067</v>
      </c>
      <c r="G463" s="41"/>
      <c r="H463" s="44"/>
    </row>
    <row r="464" s="2" customFormat="1">
      <c r="A464" s="41"/>
      <c r="B464" s="44"/>
      <c r="C464" s="356" t="s">
        <v>479</v>
      </c>
      <c r="D464" s="356" t="s">
        <v>480</v>
      </c>
      <c r="E464" s="18" t="s">
        <v>197</v>
      </c>
      <c r="F464" s="357">
        <v>24.497</v>
      </c>
      <c r="G464" s="41"/>
      <c r="H464" s="44"/>
    </row>
    <row r="465" s="2" customFormat="1" ht="16.8" customHeight="1">
      <c r="A465" s="41"/>
      <c r="B465" s="44"/>
      <c r="C465" s="352" t="s">
        <v>1501</v>
      </c>
      <c r="D465" s="353" t="s">
        <v>1502</v>
      </c>
      <c r="E465" s="354" t="s">
        <v>1</v>
      </c>
      <c r="F465" s="355">
        <v>-7.6799999999999997</v>
      </c>
      <c r="G465" s="41"/>
      <c r="H465" s="44"/>
    </row>
    <row r="466" s="2" customFormat="1" ht="16.8" customHeight="1">
      <c r="A466" s="41"/>
      <c r="B466" s="44"/>
      <c r="C466" s="356" t="s">
        <v>1501</v>
      </c>
      <c r="D466" s="356" t="s">
        <v>1512</v>
      </c>
      <c r="E466" s="18" t="s">
        <v>1</v>
      </c>
      <c r="F466" s="357">
        <v>-7.6799999999999997</v>
      </c>
      <c r="G466" s="41"/>
      <c r="H466" s="44"/>
    </row>
    <row r="467" s="2" customFormat="1" ht="16.8" customHeight="1">
      <c r="A467" s="41"/>
      <c r="B467" s="44"/>
      <c r="C467" s="358" t="s">
        <v>1832</v>
      </c>
      <c r="D467" s="41"/>
      <c r="E467" s="41"/>
      <c r="F467" s="41"/>
      <c r="G467" s="41"/>
      <c r="H467" s="44"/>
    </row>
    <row r="468" s="2" customFormat="1" ht="16.8" customHeight="1">
      <c r="A468" s="41"/>
      <c r="B468" s="44"/>
      <c r="C468" s="356" t="s">
        <v>210</v>
      </c>
      <c r="D468" s="356" t="s">
        <v>211</v>
      </c>
      <c r="E468" s="18" t="s">
        <v>197</v>
      </c>
      <c r="F468" s="357">
        <v>10.049</v>
      </c>
      <c r="G468" s="41"/>
      <c r="H468" s="44"/>
    </row>
    <row r="469" s="2" customFormat="1" ht="16.8" customHeight="1">
      <c r="A469" s="41"/>
      <c r="B469" s="44"/>
      <c r="C469" s="356" t="s">
        <v>605</v>
      </c>
      <c r="D469" s="356" t="s">
        <v>606</v>
      </c>
      <c r="E469" s="18" t="s">
        <v>197</v>
      </c>
      <c r="F469" s="357">
        <v>7.6799999999999997</v>
      </c>
      <c r="G469" s="41"/>
      <c r="H469" s="44"/>
    </row>
    <row r="470" s="2" customFormat="1">
      <c r="A470" s="41"/>
      <c r="B470" s="44"/>
      <c r="C470" s="356" t="s">
        <v>1062</v>
      </c>
      <c r="D470" s="356" t="s">
        <v>1063</v>
      </c>
      <c r="E470" s="18" t="s">
        <v>197</v>
      </c>
      <c r="F470" s="357">
        <v>7.6799999999999997</v>
      </c>
      <c r="G470" s="41"/>
      <c r="H470" s="44"/>
    </row>
    <row r="471" s="2" customFormat="1" ht="16.8" customHeight="1">
      <c r="A471" s="41"/>
      <c r="B471" s="44"/>
      <c r="C471" s="352" t="s">
        <v>117</v>
      </c>
      <c r="D471" s="353" t="s">
        <v>1</v>
      </c>
      <c r="E471" s="354" t="s">
        <v>1</v>
      </c>
      <c r="F471" s="355">
        <v>10.68</v>
      </c>
      <c r="G471" s="41"/>
      <c r="H471" s="44"/>
    </row>
    <row r="472" s="2" customFormat="1" ht="16.8" customHeight="1">
      <c r="A472" s="41"/>
      <c r="B472" s="44"/>
      <c r="C472" s="356" t="s">
        <v>1</v>
      </c>
      <c r="D472" s="356" t="s">
        <v>1509</v>
      </c>
      <c r="E472" s="18" t="s">
        <v>1</v>
      </c>
      <c r="F472" s="357">
        <v>10.68</v>
      </c>
      <c r="G472" s="41"/>
      <c r="H472" s="44"/>
    </row>
    <row r="473" s="2" customFormat="1" ht="16.8" customHeight="1">
      <c r="A473" s="41"/>
      <c r="B473" s="44"/>
      <c r="C473" s="356" t="s">
        <v>117</v>
      </c>
      <c r="D473" s="356" t="s">
        <v>204</v>
      </c>
      <c r="E473" s="18" t="s">
        <v>1</v>
      </c>
      <c r="F473" s="357">
        <v>10.68</v>
      </c>
      <c r="G473" s="41"/>
      <c r="H473" s="44"/>
    </row>
    <row r="474" s="2" customFormat="1" ht="16.8" customHeight="1">
      <c r="A474" s="41"/>
      <c r="B474" s="44"/>
      <c r="C474" s="358" t="s">
        <v>1832</v>
      </c>
      <c r="D474" s="41"/>
      <c r="E474" s="41"/>
      <c r="F474" s="41"/>
      <c r="G474" s="41"/>
      <c r="H474" s="44"/>
    </row>
    <row r="475" s="2" customFormat="1" ht="16.8" customHeight="1">
      <c r="A475" s="41"/>
      <c r="B475" s="44"/>
      <c r="C475" s="356" t="s">
        <v>205</v>
      </c>
      <c r="D475" s="356" t="s">
        <v>206</v>
      </c>
      <c r="E475" s="18" t="s">
        <v>197</v>
      </c>
      <c r="F475" s="357">
        <v>10.68</v>
      </c>
      <c r="G475" s="41"/>
      <c r="H475" s="44"/>
    </row>
    <row r="476" s="2" customFormat="1">
      <c r="A476" s="41"/>
      <c r="B476" s="44"/>
      <c r="C476" s="356" t="s">
        <v>542</v>
      </c>
      <c r="D476" s="356" t="s">
        <v>543</v>
      </c>
      <c r="E476" s="18" t="s">
        <v>197</v>
      </c>
      <c r="F476" s="357">
        <v>12.282</v>
      </c>
      <c r="G476" s="41"/>
      <c r="H476" s="44"/>
    </row>
    <row r="477" s="2" customFormat="1" ht="16.8" customHeight="1">
      <c r="A477" s="41"/>
      <c r="B477" s="44"/>
      <c r="C477" s="356" t="s">
        <v>216</v>
      </c>
      <c r="D477" s="356" t="s">
        <v>217</v>
      </c>
      <c r="E477" s="18" t="s">
        <v>197</v>
      </c>
      <c r="F477" s="357">
        <v>10.68</v>
      </c>
      <c r="G477" s="41"/>
      <c r="H477" s="44"/>
    </row>
    <row r="478" s="2" customFormat="1">
      <c r="A478" s="41"/>
      <c r="B478" s="44"/>
      <c r="C478" s="356" t="s">
        <v>346</v>
      </c>
      <c r="D478" s="356" t="s">
        <v>347</v>
      </c>
      <c r="E478" s="18" t="s">
        <v>197</v>
      </c>
      <c r="F478" s="357">
        <v>10.68</v>
      </c>
      <c r="G478" s="41"/>
      <c r="H478" s="44"/>
    </row>
    <row r="479" s="2" customFormat="1" ht="16.8" customHeight="1">
      <c r="A479" s="41"/>
      <c r="B479" s="44"/>
      <c r="C479" s="356" t="s">
        <v>406</v>
      </c>
      <c r="D479" s="356" t="s">
        <v>407</v>
      </c>
      <c r="E479" s="18" t="s">
        <v>197</v>
      </c>
      <c r="F479" s="357">
        <v>10.68</v>
      </c>
      <c r="G479" s="41"/>
      <c r="H479" s="44"/>
    </row>
    <row r="480" s="2" customFormat="1" ht="16.8" customHeight="1">
      <c r="A480" s="41"/>
      <c r="B480" s="44"/>
      <c r="C480" s="356" t="s">
        <v>410</v>
      </c>
      <c r="D480" s="356" t="s">
        <v>411</v>
      </c>
      <c r="E480" s="18" t="s">
        <v>197</v>
      </c>
      <c r="F480" s="357">
        <v>10.68</v>
      </c>
      <c r="G480" s="41"/>
      <c r="H480" s="44"/>
    </row>
    <row r="481" s="2" customFormat="1" ht="16.8" customHeight="1">
      <c r="A481" s="41"/>
      <c r="B481" s="44"/>
      <c r="C481" s="356" t="s">
        <v>417</v>
      </c>
      <c r="D481" s="356" t="s">
        <v>418</v>
      </c>
      <c r="E481" s="18" t="s">
        <v>197</v>
      </c>
      <c r="F481" s="357">
        <v>10.68</v>
      </c>
      <c r="G481" s="41"/>
      <c r="H481" s="44"/>
    </row>
    <row r="482" s="2" customFormat="1" ht="16.8" customHeight="1">
      <c r="A482" s="41"/>
      <c r="B482" s="44"/>
      <c r="C482" s="356" t="s">
        <v>421</v>
      </c>
      <c r="D482" s="356" t="s">
        <v>422</v>
      </c>
      <c r="E482" s="18" t="s">
        <v>197</v>
      </c>
      <c r="F482" s="357">
        <v>10.68</v>
      </c>
      <c r="G482" s="41"/>
      <c r="H482" s="44"/>
    </row>
    <row r="483" s="2" customFormat="1" ht="16.8" customHeight="1">
      <c r="A483" s="41"/>
      <c r="B483" s="44"/>
      <c r="C483" s="356" t="s">
        <v>425</v>
      </c>
      <c r="D483" s="356" t="s">
        <v>426</v>
      </c>
      <c r="E483" s="18" t="s">
        <v>197</v>
      </c>
      <c r="F483" s="357">
        <v>10.68</v>
      </c>
      <c r="G483" s="41"/>
      <c r="H483" s="44"/>
    </row>
    <row r="484" s="2" customFormat="1" ht="16.8" customHeight="1">
      <c r="A484" s="41"/>
      <c r="B484" s="44"/>
      <c r="C484" s="356" t="s">
        <v>429</v>
      </c>
      <c r="D484" s="356" t="s">
        <v>430</v>
      </c>
      <c r="E484" s="18" t="s">
        <v>197</v>
      </c>
      <c r="F484" s="357">
        <v>10.68</v>
      </c>
      <c r="G484" s="41"/>
      <c r="H484" s="44"/>
    </row>
    <row r="485" s="2" customFormat="1" ht="16.8" customHeight="1">
      <c r="A485" s="41"/>
      <c r="B485" s="44"/>
      <c r="C485" s="356" t="s">
        <v>433</v>
      </c>
      <c r="D485" s="356" t="s">
        <v>434</v>
      </c>
      <c r="E485" s="18" t="s">
        <v>197</v>
      </c>
      <c r="F485" s="357">
        <v>10.68</v>
      </c>
      <c r="G485" s="41"/>
      <c r="H485" s="44"/>
    </row>
    <row r="486" s="2" customFormat="1" ht="16.8" customHeight="1">
      <c r="A486" s="41"/>
      <c r="B486" s="44"/>
      <c r="C486" s="356" t="s">
        <v>475</v>
      </c>
      <c r="D486" s="356" t="s">
        <v>476</v>
      </c>
      <c r="E486" s="18" t="s">
        <v>197</v>
      </c>
      <c r="F486" s="357">
        <v>10.68</v>
      </c>
      <c r="G486" s="41"/>
      <c r="H486" s="44"/>
    </row>
    <row r="487" s="2" customFormat="1" ht="16.8" customHeight="1">
      <c r="A487" s="41"/>
      <c r="B487" s="44"/>
      <c r="C487" s="356" t="s">
        <v>222</v>
      </c>
      <c r="D487" s="356" t="s">
        <v>223</v>
      </c>
      <c r="E487" s="18" t="s">
        <v>197</v>
      </c>
      <c r="F487" s="357">
        <v>10.68</v>
      </c>
      <c r="G487" s="41"/>
      <c r="H487" s="44"/>
    </row>
    <row r="488" s="2" customFormat="1" ht="16.8" customHeight="1">
      <c r="A488" s="41"/>
      <c r="B488" s="44"/>
      <c r="C488" s="356" t="s">
        <v>225</v>
      </c>
      <c r="D488" s="356" t="s">
        <v>226</v>
      </c>
      <c r="E488" s="18" t="s">
        <v>197</v>
      </c>
      <c r="F488" s="357">
        <v>10.68</v>
      </c>
      <c r="G488" s="41"/>
      <c r="H488" s="44"/>
    </row>
    <row r="489" s="2" customFormat="1" ht="16.8" customHeight="1">
      <c r="A489" s="41"/>
      <c r="B489" s="44"/>
      <c r="C489" s="352" t="s">
        <v>349</v>
      </c>
      <c r="D489" s="353" t="s">
        <v>1</v>
      </c>
      <c r="E489" s="354" t="s">
        <v>1</v>
      </c>
      <c r="F489" s="355">
        <v>10.68</v>
      </c>
      <c r="G489" s="41"/>
      <c r="H489" s="44"/>
    </row>
    <row r="490" s="2" customFormat="1" ht="16.8" customHeight="1">
      <c r="A490" s="41"/>
      <c r="B490" s="44"/>
      <c r="C490" s="356" t="s">
        <v>1</v>
      </c>
      <c r="D490" s="356" t="s">
        <v>117</v>
      </c>
      <c r="E490" s="18" t="s">
        <v>1</v>
      </c>
      <c r="F490" s="357">
        <v>10.68</v>
      </c>
      <c r="G490" s="41"/>
      <c r="H490" s="44"/>
    </row>
    <row r="491" s="2" customFormat="1" ht="16.8" customHeight="1">
      <c r="A491" s="41"/>
      <c r="B491" s="44"/>
      <c r="C491" s="356" t="s">
        <v>349</v>
      </c>
      <c r="D491" s="356" t="s">
        <v>204</v>
      </c>
      <c r="E491" s="18" t="s">
        <v>1</v>
      </c>
      <c r="F491" s="357">
        <v>10.68</v>
      </c>
      <c r="G491" s="41"/>
      <c r="H491" s="44"/>
    </row>
    <row r="492" s="2" customFormat="1" ht="16.8" customHeight="1">
      <c r="A492" s="41"/>
      <c r="B492" s="44"/>
      <c r="C492" s="352" t="s">
        <v>143</v>
      </c>
      <c r="D492" s="353" t="s">
        <v>120</v>
      </c>
      <c r="E492" s="354" t="s">
        <v>1</v>
      </c>
      <c r="F492" s="355">
        <v>1</v>
      </c>
      <c r="G492" s="41"/>
      <c r="H492" s="44"/>
    </row>
    <row r="493" s="2" customFormat="1" ht="16.8" customHeight="1">
      <c r="A493" s="41"/>
      <c r="B493" s="44"/>
      <c r="C493" s="356" t="s">
        <v>1</v>
      </c>
      <c r="D493" s="356" t="s">
        <v>85</v>
      </c>
      <c r="E493" s="18" t="s">
        <v>1</v>
      </c>
      <c r="F493" s="357">
        <v>1</v>
      </c>
      <c r="G493" s="41"/>
      <c r="H493" s="44"/>
    </row>
    <row r="494" s="2" customFormat="1" ht="16.8" customHeight="1">
      <c r="A494" s="41"/>
      <c r="B494" s="44"/>
      <c r="C494" s="356" t="s">
        <v>143</v>
      </c>
      <c r="D494" s="356" t="s">
        <v>204</v>
      </c>
      <c r="E494" s="18" t="s">
        <v>1</v>
      </c>
      <c r="F494" s="357">
        <v>1</v>
      </c>
      <c r="G494" s="41"/>
      <c r="H494" s="44"/>
    </row>
    <row r="495" s="2" customFormat="1" ht="16.8" customHeight="1">
      <c r="A495" s="41"/>
      <c r="B495" s="44"/>
      <c r="C495" s="358" t="s">
        <v>1832</v>
      </c>
      <c r="D495" s="41"/>
      <c r="E495" s="41"/>
      <c r="F495" s="41"/>
      <c r="G495" s="41"/>
      <c r="H495" s="44"/>
    </row>
    <row r="496" s="2" customFormat="1" ht="16.8" customHeight="1">
      <c r="A496" s="41"/>
      <c r="B496" s="44"/>
      <c r="C496" s="356" t="s">
        <v>280</v>
      </c>
      <c r="D496" s="356" t="s">
        <v>281</v>
      </c>
      <c r="E496" s="18" t="s">
        <v>231</v>
      </c>
      <c r="F496" s="357">
        <v>1</v>
      </c>
      <c r="G496" s="41"/>
      <c r="H496" s="44"/>
    </row>
    <row r="497" s="2" customFormat="1" ht="16.8" customHeight="1">
      <c r="A497" s="41"/>
      <c r="B497" s="44"/>
      <c r="C497" s="356" t="s">
        <v>288</v>
      </c>
      <c r="D497" s="356" t="s">
        <v>289</v>
      </c>
      <c r="E497" s="18" t="s">
        <v>231</v>
      </c>
      <c r="F497" s="357">
        <v>1</v>
      </c>
      <c r="G497" s="41"/>
      <c r="H497" s="44"/>
    </row>
    <row r="498" s="2" customFormat="1" ht="16.8" customHeight="1">
      <c r="A498" s="41"/>
      <c r="B498" s="44"/>
      <c r="C498" s="352" t="s">
        <v>119</v>
      </c>
      <c r="D498" s="353" t="s">
        <v>120</v>
      </c>
      <c r="E498" s="354" t="s">
        <v>1</v>
      </c>
      <c r="F498" s="355">
        <v>2</v>
      </c>
      <c r="G498" s="41"/>
      <c r="H498" s="44"/>
    </row>
    <row r="499" s="2" customFormat="1" ht="16.8" customHeight="1">
      <c r="A499" s="41"/>
      <c r="B499" s="44"/>
      <c r="C499" s="356" t="s">
        <v>1</v>
      </c>
      <c r="D499" s="356" t="s">
        <v>91</v>
      </c>
      <c r="E499" s="18" t="s">
        <v>1</v>
      </c>
      <c r="F499" s="357">
        <v>2</v>
      </c>
      <c r="G499" s="41"/>
      <c r="H499" s="44"/>
    </row>
    <row r="500" s="2" customFormat="1" ht="16.8" customHeight="1">
      <c r="A500" s="41"/>
      <c r="B500" s="44"/>
      <c r="C500" s="356" t="s">
        <v>119</v>
      </c>
      <c r="D500" s="356" t="s">
        <v>204</v>
      </c>
      <c r="E500" s="18" t="s">
        <v>1</v>
      </c>
      <c r="F500" s="357">
        <v>2</v>
      </c>
      <c r="G500" s="41"/>
      <c r="H500" s="44"/>
    </row>
    <row r="501" s="2" customFormat="1" ht="16.8" customHeight="1">
      <c r="A501" s="41"/>
      <c r="B501" s="44"/>
      <c r="C501" s="358" t="s">
        <v>1832</v>
      </c>
      <c r="D501" s="41"/>
      <c r="E501" s="41"/>
      <c r="F501" s="41"/>
      <c r="G501" s="41"/>
      <c r="H501" s="44"/>
    </row>
    <row r="502" s="2" customFormat="1" ht="16.8" customHeight="1">
      <c r="A502" s="41"/>
      <c r="B502" s="44"/>
      <c r="C502" s="356" t="s">
        <v>486</v>
      </c>
      <c r="D502" s="356" t="s">
        <v>487</v>
      </c>
      <c r="E502" s="18" t="s">
        <v>231</v>
      </c>
      <c r="F502" s="357">
        <v>2</v>
      </c>
      <c r="G502" s="41"/>
      <c r="H502" s="44"/>
    </row>
    <row r="503" s="2" customFormat="1" ht="16.8" customHeight="1">
      <c r="A503" s="41"/>
      <c r="B503" s="44"/>
      <c r="C503" s="356" t="s">
        <v>510</v>
      </c>
      <c r="D503" s="356" t="s">
        <v>511</v>
      </c>
      <c r="E503" s="18" t="s">
        <v>231</v>
      </c>
      <c r="F503" s="357">
        <v>2</v>
      </c>
      <c r="G503" s="41"/>
      <c r="H503" s="44"/>
    </row>
    <row r="504" s="2" customFormat="1" ht="16.8" customHeight="1">
      <c r="A504" s="41"/>
      <c r="B504" s="44"/>
      <c r="C504" s="356" t="s">
        <v>523</v>
      </c>
      <c r="D504" s="356" t="s">
        <v>524</v>
      </c>
      <c r="E504" s="18" t="s">
        <v>231</v>
      </c>
      <c r="F504" s="357">
        <v>2</v>
      </c>
      <c r="G504" s="41"/>
      <c r="H504" s="44"/>
    </row>
    <row r="505" s="2" customFormat="1" ht="26.4" customHeight="1">
      <c r="A505" s="41"/>
      <c r="B505" s="44"/>
      <c r="C505" s="351" t="s">
        <v>1849</v>
      </c>
      <c r="D505" s="351" t="s">
        <v>103</v>
      </c>
      <c r="E505" s="41"/>
      <c r="F505" s="41"/>
      <c r="G505" s="41"/>
      <c r="H505" s="44"/>
    </row>
    <row r="506" s="2" customFormat="1" ht="16.8" customHeight="1">
      <c r="A506" s="41"/>
      <c r="B506" s="44"/>
      <c r="C506" s="352" t="s">
        <v>126</v>
      </c>
      <c r="D506" s="353" t="s">
        <v>1</v>
      </c>
      <c r="E506" s="354" t="s">
        <v>1</v>
      </c>
      <c r="F506" s="355">
        <v>14.199999999999999</v>
      </c>
      <c r="G506" s="41"/>
      <c r="H506" s="44"/>
    </row>
    <row r="507" s="2" customFormat="1" ht="16.8" customHeight="1">
      <c r="A507" s="41"/>
      <c r="B507" s="44"/>
      <c r="C507" s="356" t="s">
        <v>1</v>
      </c>
      <c r="D507" s="356" t="s">
        <v>1709</v>
      </c>
      <c r="E507" s="18" t="s">
        <v>1</v>
      </c>
      <c r="F507" s="357">
        <v>14.199999999999999</v>
      </c>
      <c r="G507" s="41"/>
      <c r="H507" s="44"/>
    </row>
    <row r="508" s="2" customFormat="1" ht="16.8" customHeight="1">
      <c r="A508" s="41"/>
      <c r="B508" s="44"/>
      <c r="C508" s="356" t="s">
        <v>126</v>
      </c>
      <c r="D508" s="356" t="s">
        <v>204</v>
      </c>
      <c r="E508" s="18" t="s">
        <v>1</v>
      </c>
      <c r="F508" s="357">
        <v>14.199999999999999</v>
      </c>
      <c r="G508" s="41"/>
      <c r="H508" s="44"/>
    </row>
    <row r="509" s="2" customFormat="1" ht="16.8" customHeight="1">
      <c r="A509" s="41"/>
      <c r="B509" s="44"/>
      <c r="C509" s="358" t="s">
        <v>1832</v>
      </c>
      <c r="D509" s="41"/>
      <c r="E509" s="41"/>
      <c r="F509" s="41"/>
      <c r="G509" s="41"/>
      <c r="H509" s="44"/>
    </row>
    <row r="510" s="2" customFormat="1" ht="16.8" customHeight="1">
      <c r="A510" s="41"/>
      <c r="B510" s="44"/>
      <c r="C510" s="356" t="s">
        <v>391</v>
      </c>
      <c r="D510" s="356" t="s">
        <v>392</v>
      </c>
      <c r="E510" s="18" t="s">
        <v>393</v>
      </c>
      <c r="F510" s="357">
        <v>14.199999999999999</v>
      </c>
      <c r="G510" s="41"/>
      <c r="H510" s="44"/>
    </row>
    <row r="511" s="2" customFormat="1" ht="16.8" customHeight="1">
      <c r="A511" s="41"/>
      <c r="B511" s="44"/>
      <c r="C511" s="356" t="s">
        <v>397</v>
      </c>
      <c r="D511" s="356" t="s">
        <v>398</v>
      </c>
      <c r="E511" s="18" t="s">
        <v>393</v>
      </c>
      <c r="F511" s="357">
        <v>14.199999999999999</v>
      </c>
      <c r="G511" s="41"/>
      <c r="H511" s="44"/>
    </row>
    <row r="512" s="2" customFormat="1" ht="16.8" customHeight="1">
      <c r="A512" s="41"/>
      <c r="B512" s="44"/>
      <c r="C512" s="352" t="s">
        <v>129</v>
      </c>
      <c r="D512" s="353" t="s">
        <v>1</v>
      </c>
      <c r="E512" s="354" t="s">
        <v>1</v>
      </c>
      <c r="F512" s="355">
        <v>21.370000000000001</v>
      </c>
      <c r="G512" s="41"/>
      <c r="H512" s="44"/>
    </row>
    <row r="513" s="2" customFormat="1" ht="16.8" customHeight="1">
      <c r="A513" s="41"/>
      <c r="B513" s="44"/>
      <c r="C513" s="356" t="s">
        <v>1</v>
      </c>
      <c r="D513" s="356" t="s">
        <v>1724</v>
      </c>
      <c r="E513" s="18" t="s">
        <v>1</v>
      </c>
      <c r="F513" s="357">
        <v>21.370000000000001</v>
      </c>
      <c r="G513" s="41"/>
      <c r="H513" s="44"/>
    </row>
    <row r="514" s="2" customFormat="1" ht="16.8" customHeight="1">
      <c r="A514" s="41"/>
      <c r="B514" s="44"/>
      <c r="C514" s="356" t="s">
        <v>129</v>
      </c>
      <c r="D514" s="356" t="s">
        <v>214</v>
      </c>
      <c r="E514" s="18" t="s">
        <v>1</v>
      </c>
      <c r="F514" s="357">
        <v>21.370000000000001</v>
      </c>
      <c r="G514" s="41"/>
      <c r="H514" s="44"/>
    </row>
    <row r="515" s="2" customFormat="1" ht="16.8" customHeight="1">
      <c r="A515" s="41"/>
      <c r="B515" s="44"/>
      <c r="C515" s="358" t="s">
        <v>1832</v>
      </c>
      <c r="D515" s="41"/>
      <c r="E515" s="41"/>
      <c r="F515" s="41"/>
      <c r="G515" s="41"/>
      <c r="H515" s="44"/>
    </row>
    <row r="516" s="2" customFormat="1" ht="16.8" customHeight="1">
      <c r="A516" s="41"/>
      <c r="B516" s="44"/>
      <c r="C516" s="356" t="s">
        <v>456</v>
      </c>
      <c r="D516" s="356" t="s">
        <v>457</v>
      </c>
      <c r="E516" s="18" t="s">
        <v>197</v>
      </c>
      <c r="F516" s="357">
        <v>22.439</v>
      </c>
      <c r="G516" s="41"/>
      <c r="H516" s="44"/>
    </row>
    <row r="517" s="2" customFormat="1" ht="16.8" customHeight="1">
      <c r="A517" s="41"/>
      <c r="B517" s="44"/>
      <c r="C517" s="352" t="s">
        <v>127</v>
      </c>
      <c r="D517" s="353" t="s">
        <v>1</v>
      </c>
      <c r="E517" s="354" t="s">
        <v>1</v>
      </c>
      <c r="F517" s="355">
        <v>18.300000000000001</v>
      </c>
      <c r="G517" s="41"/>
      <c r="H517" s="44"/>
    </row>
    <row r="518" s="2" customFormat="1" ht="16.8" customHeight="1">
      <c r="A518" s="41"/>
      <c r="B518" s="44"/>
      <c r="C518" s="356" t="s">
        <v>1</v>
      </c>
      <c r="D518" s="356" t="s">
        <v>1681</v>
      </c>
      <c r="E518" s="18" t="s">
        <v>1</v>
      </c>
      <c r="F518" s="357">
        <v>18.300000000000001</v>
      </c>
      <c r="G518" s="41"/>
      <c r="H518" s="44"/>
    </row>
    <row r="519" s="2" customFormat="1" ht="16.8" customHeight="1">
      <c r="A519" s="41"/>
      <c r="B519" s="44"/>
      <c r="C519" s="356" t="s">
        <v>127</v>
      </c>
      <c r="D519" s="356" t="s">
        <v>214</v>
      </c>
      <c r="E519" s="18" t="s">
        <v>1</v>
      </c>
      <c r="F519" s="357">
        <v>18.300000000000001</v>
      </c>
      <c r="G519" s="41"/>
      <c r="H519" s="44"/>
    </row>
    <row r="520" s="2" customFormat="1" ht="16.8" customHeight="1">
      <c r="A520" s="41"/>
      <c r="B520" s="44"/>
      <c r="C520" s="358" t="s">
        <v>1832</v>
      </c>
      <c r="D520" s="41"/>
      <c r="E520" s="41"/>
      <c r="F520" s="41"/>
      <c r="G520" s="41"/>
      <c r="H520" s="44"/>
    </row>
    <row r="521" s="2" customFormat="1" ht="16.8" customHeight="1">
      <c r="A521" s="41"/>
      <c r="B521" s="44"/>
      <c r="C521" s="356" t="s">
        <v>210</v>
      </c>
      <c r="D521" s="356" t="s">
        <v>211</v>
      </c>
      <c r="E521" s="18" t="s">
        <v>197</v>
      </c>
      <c r="F521" s="357">
        <v>19.215</v>
      </c>
      <c r="G521" s="41"/>
      <c r="H521" s="44"/>
    </row>
    <row r="522" s="2" customFormat="1" ht="16.8" customHeight="1">
      <c r="A522" s="41"/>
      <c r="B522" s="44"/>
      <c r="C522" s="356" t="s">
        <v>462</v>
      </c>
      <c r="D522" s="356" t="s">
        <v>463</v>
      </c>
      <c r="E522" s="18" t="s">
        <v>197</v>
      </c>
      <c r="F522" s="357">
        <v>40.738999999999997</v>
      </c>
      <c r="G522" s="41"/>
      <c r="H522" s="44"/>
    </row>
    <row r="523" s="2" customFormat="1" ht="16.8" customHeight="1">
      <c r="A523" s="41"/>
      <c r="B523" s="44"/>
      <c r="C523" s="356" t="s">
        <v>467</v>
      </c>
      <c r="D523" s="356" t="s">
        <v>468</v>
      </c>
      <c r="E523" s="18" t="s">
        <v>197</v>
      </c>
      <c r="F523" s="357">
        <v>40.738999999999997</v>
      </c>
      <c r="G523" s="41"/>
      <c r="H523" s="44"/>
    </row>
    <row r="524" s="2" customFormat="1" ht="16.8" customHeight="1">
      <c r="A524" s="41"/>
      <c r="B524" s="44"/>
      <c r="C524" s="356" t="s">
        <v>471</v>
      </c>
      <c r="D524" s="356" t="s">
        <v>472</v>
      </c>
      <c r="E524" s="18" t="s">
        <v>197</v>
      </c>
      <c r="F524" s="357">
        <v>40.738999999999997</v>
      </c>
      <c r="G524" s="41"/>
      <c r="H524" s="44"/>
    </row>
    <row r="525" s="2" customFormat="1" ht="16.8" customHeight="1">
      <c r="A525" s="41"/>
      <c r="B525" s="44"/>
      <c r="C525" s="352" t="s">
        <v>132</v>
      </c>
      <c r="D525" s="353" t="s">
        <v>133</v>
      </c>
      <c r="E525" s="354" t="s">
        <v>1</v>
      </c>
      <c r="F525" s="355">
        <v>22.439</v>
      </c>
      <c r="G525" s="41"/>
      <c r="H525" s="44"/>
    </row>
    <row r="526" s="2" customFormat="1" ht="16.8" customHeight="1">
      <c r="A526" s="41"/>
      <c r="B526" s="44"/>
      <c r="C526" s="356" t="s">
        <v>1</v>
      </c>
      <c r="D526" s="356" t="s">
        <v>1724</v>
      </c>
      <c r="E526" s="18" t="s">
        <v>1</v>
      </c>
      <c r="F526" s="357">
        <v>21.370000000000001</v>
      </c>
      <c r="G526" s="41"/>
      <c r="H526" s="44"/>
    </row>
    <row r="527" s="2" customFormat="1" ht="16.8" customHeight="1">
      <c r="A527" s="41"/>
      <c r="B527" s="44"/>
      <c r="C527" s="356" t="s">
        <v>1</v>
      </c>
      <c r="D527" s="356" t="s">
        <v>460</v>
      </c>
      <c r="E527" s="18" t="s">
        <v>1</v>
      </c>
      <c r="F527" s="357">
        <v>1.069</v>
      </c>
      <c r="G527" s="41"/>
      <c r="H527" s="44"/>
    </row>
    <row r="528" s="2" customFormat="1" ht="16.8" customHeight="1">
      <c r="A528" s="41"/>
      <c r="B528" s="44"/>
      <c r="C528" s="356" t="s">
        <v>132</v>
      </c>
      <c r="D528" s="356" t="s">
        <v>204</v>
      </c>
      <c r="E528" s="18" t="s">
        <v>1</v>
      </c>
      <c r="F528" s="357">
        <v>22.439</v>
      </c>
      <c r="G528" s="41"/>
      <c r="H528" s="44"/>
    </row>
    <row r="529" s="2" customFormat="1" ht="16.8" customHeight="1">
      <c r="A529" s="41"/>
      <c r="B529" s="44"/>
      <c r="C529" s="358" t="s">
        <v>1832</v>
      </c>
      <c r="D529" s="41"/>
      <c r="E529" s="41"/>
      <c r="F529" s="41"/>
      <c r="G529" s="41"/>
      <c r="H529" s="44"/>
    </row>
    <row r="530" s="2" customFormat="1" ht="16.8" customHeight="1">
      <c r="A530" s="41"/>
      <c r="B530" s="44"/>
      <c r="C530" s="356" t="s">
        <v>456</v>
      </c>
      <c r="D530" s="356" t="s">
        <v>457</v>
      </c>
      <c r="E530" s="18" t="s">
        <v>197</v>
      </c>
      <c r="F530" s="357">
        <v>22.439</v>
      </c>
      <c r="G530" s="41"/>
      <c r="H530" s="44"/>
    </row>
    <row r="531" s="2" customFormat="1" ht="16.8" customHeight="1">
      <c r="A531" s="41"/>
      <c r="B531" s="44"/>
      <c r="C531" s="356" t="s">
        <v>462</v>
      </c>
      <c r="D531" s="356" t="s">
        <v>463</v>
      </c>
      <c r="E531" s="18" t="s">
        <v>197</v>
      </c>
      <c r="F531" s="357">
        <v>40.738999999999997</v>
      </c>
      <c r="G531" s="41"/>
      <c r="H531" s="44"/>
    </row>
    <row r="532" s="2" customFormat="1" ht="16.8" customHeight="1">
      <c r="A532" s="41"/>
      <c r="B532" s="44"/>
      <c r="C532" s="356" t="s">
        <v>467</v>
      </c>
      <c r="D532" s="356" t="s">
        <v>468</v>
      </c>
      <c r="E532" s="18" t="s">
        <v>197</v>
      </c>
      <c r="F532" s="357">
        <v>40.738999999999997</v>
      </c>
      <c r="G532" s="41"/>
      <c r="H532" s="44"/>
    </row>
    <row r="533" s="2" customFormat="1" ht="16.8" customHeight="1">
      <c r="A533" s="41"/>
      <c r="B533" s="44"/>
      <c r="C533" s="356" t="s">
        <v>471</v>
      </c>
      <c r="D533" s="356" t="s">
        <v>472</v>
      </c>
      <c r="E533" s="18" t="s">
        <v>197</v>
      </c>
      <c r="F533" s="357">
        <v>40.738999999999997</v>
      </c>
      <c r="G533" s="41"/>
      <c r="H533" s="44"/>
    </row>
    <row r="534" s="2" customFormat="1">
      <c r="A534" s="41"/>
      <c r="B534" s="44"/>
      <c r="C534" s="356" t="s">
        <v>479</v>
      </c>
      <c r="D534" s="356" t="s">
        <v>480</v>
      </c>
      <c r="E534" s="18" t="s">
        <v>197</v>
      </c>
      <c r="F534" s="357">
        <v>22.439</v>
      </c>
      <c r="G534" s="41"/>
      <c r="H534" s="44"/>
    </row>
    <row r="535" s="2" customFormat="1" ht="16.8" customHeight="1">
      <c r="A535" s="41"/>
      <c r="B535" s="44"/>
      <c r="C535" s="352" t="s">
        <v>117</v>
      </c>
      <c r="D535" s="353" t="s">
        <v>1</v>
      </c>
      <c r="E535" s="354" t="s">
        <v>1</v>
      </c>
      <c r="F535" s="355">
        <v>14.025</v>
      </c>
      <c r="G535" s="41"/>
      <c r="H535" s="44"/>
    </row>
    <row r="536" s="2" customFormat="1" ht="16.8" customHeight="1">
      <c r="A536" s="41"/>
      <c r="B536" s="44"/>
      <c r="C536" s="356" t="s">
        <v>1</v>
      </c>
      <c r="D536" s="356" t="s">
        <v>1679</v>
      </c>
      <c r="E536" s="18" t="s">
        <v>1</v>
      </c>
      <c r="F536" s="357">
        <v>14.025</v>
      </c>
      <c r="G536" s="41"/>
      <c r="H536" s="44"/>
    </row>
    <row r="537" s="2" customFormat="1" ht="16.8" customHeight="1">
      <c r="A537" s="41"/>
      <c r="B537" s="44"/>
      <c r="C537" s="356" t="s">
        <v>117</v>
      </c>
      <c r="D537" s="356" t="s">
        <v>204</v>
      </c>
      <c r="E537" s="18" t="s">
        <v>1</v>
      </c>
      <c r="F537" s="357">
        <v>14.025</v>
      </c>
      <c r="G537" s="41"/>
      <c r="H537" s="44"/>
    </row>
    <row r="538" s="2" customFormat="1" ht="16.8" customHeight="1">
      <c r="A538" s="41"/>
      <c r="B538" s="44"/>
      <c r="C538" s="358" t="s">
        <v>1832</v>
      </c>
      <c r="D538" s="41"/>
      <c r="E538" s="41"/>
      <c r="F538" s="41"/>
      <c r="G538" s="41"/>
      <c r="H538" s="44"/>
    </row>
    <row r="539" s="2" customFormat="1" ht="16.8" customHeight="1">
      <c r="A539" s="41"/>
      <c r="B539" s="44"/>
      <c r="C539" s="356" t="s">
        <v>205</v>
      </c>
      <c r="D539" s="356" t="s">
        <v>206</v>
      </c>
      <c r="E539" s="18" t="s">
        <v>197</v>
      </c>
      <c r="F539" s="357">
        <v>14.025</v>
      </c>
      <c r="G539" s="41"/>
      <c r="H539" s="44"/>
    </row>
    <row r="540" s="2" customFormat="1">
      <c r="A540" s="41"/>
      <c r="B540" s="44"/>
      <c r="C540" s="356" t="s">
        <v>542</v>
      </c>
      <c r="D540" s="356" t="s">
        <v>543</v>
      </c>
      <c r="E540" s="18" t="s">
        <v>197</v>
      </c>
      <c r="F540" s="357">
        <v>16.129000000000001</v>
      </c>
      <c r="G540" s="41"/>
      <c r="H540" s="44"/>
    </row>
    <row r="541" s="2" customFormat="1" ht="16.8" customHeight="1">
      <c r="A541" s="41"/>
      <c r="B541" s="44"/>
      <c r="C541" s="356" t="s">
        <v>216</v>
      </c>
      <c r="D541" s="356" t="s">
        <v>217</v>
      </c>
      <c r="E541" s="18" t="s">
        <v>197</v>
      </c>
      <c r="F541" s="357">
        <v>14.025</v>
      </c>
      <c r="G541" s="41"/>
      <c r="H541" s="44"/>
    </row>
    <row r="542" s="2" customFormat="1">
      <c r="A542" s="41"/>
      <c r="B542" s="44"/>
      <c r="C542" s="356" t="s">
        <v>346</v>
      </c>
      <c r="D542" s="356" t="s">
        <v>347</v>
      </c>
      <c r="E542" s="18" t="s">
        <v>197</v>
      </c>
      <c r="F542" s="357">
        <v>14.025</v>
      </c>
      <c r="G542" s="41"/>
      <c r="H542" s="44"/>
    </row>
    <row r="543" s="2" customFormat="1" ht="16.8" customHeight="1">
      <c r="A543" s="41"/>
      <c r="B543" s="44"/>
      <c r="C543" s="356" t="s">
        <v>406</v>
      </c>
      <c r="D543" s="356" t="s">
        <v>407</v>
      </c>
      <c r="E543" s="18" t="s">
        <v>197</v>
      </c>
      <c r="F543" s="357">
        <v>14.025</v>
      </c>
      <c r="G543" s="41"/>
      <c r="H543" s="44"/>
    </row>
    <row r="544" s="2" customFormat="1" ht="16.8" customHeight="1">
      <c r="A544" s="41"/>
      <c r="B544" s="44"/>
      <c r="C544" s="356" t="s">
        <v>410</v>
      </c>
      <c r="D544" s="356" t="s">
        <v>411</v>
      </c>
      <c r="E544" s="18" t="s">
        <v>197</v>
      </c>
      <c r="F544" s="357">
        <v>14.025</v>
      </c>
      <c r="G544" s="41"/>
      <c r="H544" s="44"/>
    </row>
    <row r="545" s="2" customFormat="1" ht="16.8" customHeight="1">
      <c r="A545" s="41"/>
      <c r="B545" s="44"/>
      <c r="C545" s="356" t="s">
        <v>417</v>
      </c>
      <c r="D545" s="356" t="s">
        <v>418</v>
      </c>
      <c r="E545" s="18" t="s">
        <v>197</v>
      </c>
      <c r="F545" s="357">
        <v>14.025</v>
      </c>
      <c r="G545" s="41"/>
      <c r="H545" s="44"/>
    </row>
    <row r="546" s="2" customFormat="1" ht="16.8" customHeight="1">
      <c r="A546" s="41"/>
      <c r="B546" s="44"/>
      <c r="C546" s="356" t="s">
        <v>421</v>
      </c>
      <c r="D546" s="356" t="s">
        <v>422</v>
      </c>
      <c r="E546" s="18" t="s">
        <v>197</v>
      </c>
      <c r="F546" s="357">
        <v>14.025</v>
      </c>
      <c r="G546" s="41"/>
      <c r="H546" s="44"/>
    </row>
    <row r="547" s="2" customFormat="1" ht="16.8" customHeight="1">
      <c r="A547" s="41"/>
      <c r="B547" s="44"/>
      <c r="C547" s="356" t="s">
        <v>425</v>
      </c>
      <c r="D547" s="356" t="s">
        <v>426</v>
      </c>
      <c r="E547" s="18" t="s">
        <v>197</v>
      </c>
      <c r="F547" s="357">
        <v>14.025</v>
      </c>
      <c r="G547" s="41"/>
      <c r="H547" s="44"/>
    </row>
    <row r="548" s="2" customFormat="1" ht="16.8" customHeight="1">
      <c r="A548" s="41"/>
      <c r="B548" s="44"/>
      <c r="C548" s="356" t="s">
        <v>429</v>
      </c>
      <c r="D548" s="356" t="s">
        <v>430</v>
      </c>
      <c r="E548" s="18" t="s">
        <v>197</v>
      </c>
      <c r="F548" s="357">
        <v>14.025</v>
      </c>
      <c r="G548" s="41"/>
      <c r="H548" s="44"/>
    </row>
    <row r="549" s="2" customFormat="1" ht="16.8" customHeight="1">
      <c r="A549" s="41"/>
      <c r="B549" s="44"/>
      <c r="C549" s="356" t="s">
        <v>433</v>
      </c>
      <c r="D549" s="356" t="s">
        <v>434</v>
      </c>
      <c r="E549" s="18" t="s">
        <v>197</v>
      </c>
      <c r="F549" s="357">
        <v>14.025</v>
      </c>
      <c r="G549" s="41"/>
      <c r="H549" s="44"/>
    </row>
    <row r="550" s="2" customFormat="1" ht="16.8" customHeight="1">
      <c r="A550" s="41"/>
      <c r="B550" s="44"/>
      <c r="C550" s="356" t="s">
        <v>475</v>
      </c>
      <c r="D550" s="356" t="s">
        <v>476</v>
      </c>
      <c r="E550" s="18" t="s">
        <v>197</v>
      </c>
      <c r="F550" s="357">
        <v>14.025</v>
      </c>
      <c r="G550" s="41"/>
      <c r="H550" s="44"/>
    </row>
    <row r="551" s="2" customFormat="1" ht="16.8" customHeight="1">
      <c r="A551" s="41"/>
      <c r="B551" s="44"/>
      <c r="C551" s="356" t="s">
        <v>222</v>
      </c>
      <c r="D551" s="356" t="s">
        <v>223</v>
      </c>
      <c r="E551" s="18" t="s">
        <v>197</v>
      </c>
      <c r="F551" s="357">
        <v>14.025</v>
      </c>
      <c r="G551" s="41"/>
      <c r="H551" s="44"/>
    </row>
    <row r="552" s="2" customFormat="1" ht="16.8" customHeight="1">
      <c r="A552" s="41"/>
      <c r="B552" s="44"/>
      <c r="C552" s="356" t="s">
        <v>225</v>
      </c>
      <c r="D552" s="356" t="s">
        <v>226</v>
      </c>
      <c r="E552" s="18" t="s">
        <v>197</v>
      </c>
      <c r="F552" s="357">
        <v>14.025</v>
      </c>
      <c r="G552" s="41"/>
      <c r="H552" s="44"/>
    </row>
    <row r="553" s="2" customFormat="1" ht="16.8" customHeight="1">
      <c r="A553" s="41"/>
      <c r="B553" s="44"/>
      <c r="C553" s="352" t="s">
        <v>349</v>
      </c>
      <c r="D553" s="353" t="s">
        <v>1</v>
      </c>
      <c r="E553" s="354" t="s">
        <v>1</v>
      </c>
      <c r="F553" s="355">
        <v>14.025</v>
      </c>
      <c r="G553" s="41"/>
      <c r="H553" s="44"/>
    </row>
    <row r="554" s="2" customFormat="1" ht="16.8" customHeight="1">
      <c r="A554" s="41"/>
      <c r="B554" s="44"/>
      <c r="C554" s="356" t="s">
        <v>1</v>
      </c>
      <c r="D554" s="356" t="s">
        <v>117</v>
      </c>
      <c r="E554" s="18" t="s">
        <v>1</v>
      </c>
      <c r="F554" s="357">
        <v>14.025</v>
      </c>
      <c r="G554" s="41"/>
      <c r="H554" s="44"/>
    </row>
    <row r="555" s="2" customFormat="1" ht="16.8" customHeight="1">
      <c r="A555" s="41"/>
      <c r="B555" s="44"/>
      <c r="C555" s="356" t="s">
        <v>349</v>
      </c>
      <c r="D555" s="356" t="s">
        <v>204</v>
      </c>
      <c r="E555" s="18" t="s">
        <v>1</v>
      </c>
      <c r="F555" s="357">
        <v>14.025</v>
      </c>
      <c r="G555" s="41"/>
      <c r="H555" s="44"/>
    </row>
    <row r="556" s="2" customFormat="1" ht="16.8" customHeight="1">
      <c r="A556" s="41"/>
      <c r="B556" s="44"/>
      <c r="C556" s="352" t="s">
        <v>143</v>
      </c>
      <c r="D556" s="353" t="s">
        <v>120</v>
      </c>
      <c r="E556" s="354" t="s">
        <v>1</v>
      </c>
      <c r="F556" s="355">
        <v>2</v>
      </c>
      <c r="G556" s="41"/>
      <c r="H556" s="44"/>
    </row>
    <row r="557" s="2" customFormat="1" ht="16.8" customHeight="1">
      <c r="A557" s="41"/>
      <c r="B557" s="44"/>
      <c r="C557" s="356" t="s">
        <v>1</v>
      </c>
      <c r="D557" s="356" t="s">
        <v>91</v>
      </c>
      <c r="E557" s="18" t="s">
        <v>1</v>
      </c>
      <c r="F557" s="357">
        <v>2</v>
      </c>
      <c r="G557" s="41"/>
      <c r="H557" s="44"/>
    </row>
    <row r="558" s="2" customFormat="1" ht="16.8" customHeight="1">
      <c r="A558" s="41"/>
      <c r="B558" s="44"/>
      <c r="C558" s="356" t="s">
        <v>143</v>
      </c>
      <c r="D558" s="356" t="s">
        <v>204</v>
      </c>
      <c r="E558" s="18" t="s">
        <v>1</v>
      </c>
      <c r="F558" s="357">
        <v>2</v>
      </c>
      <c r="G558" s="41"/>
      <c r="H558" s="44"/>
    </row>
    <row r="559" s="2" customFormat="1" ht="16.8" customHeight="1">
      <c r="A559" s="41"/>
      <c r="B559" s="44"/>
      <c r="C559" s="358" t="s">
        <v>1832</v>
      </c>
      <c r="D559" s="41"/>
      <c r="E559" s="41"/>
      <c r="F559" s="41"/>
      <c r="G559" s="41"/>
      <c r="H559" s="44"/>
    </row>
    <row r="560" s="2" customFormat="1" ht="16.8" customHeight="1">
      <c r="A560" s="41"/>
      <c r="B560" s="44"/>
      <c r="C560" s="356" t="s">
        <v>280</v>
      </c>
      <c r="D560" s="356" t="s">
        <v>281</v>
      </c>
      <c r="E560" s="18" t="s">
        <v>231</v>
      </c>
      <c r="F560" s="357">
        <v>2</v>
      </c>
      <c r="G560" s="41"/>
      <c r="H560" s="44"/>
    </row>
    <row r="561" s="2" customFormat="1" ht="16.8" customHeight="1">
      <c r="A561" s="41"/>
      <c r="B561" s="44"/>
      <c r="C561" s="356" t="s">
        <v>288</v>
      </c>
      <c r="D561" s="356" t="s">
        <v>289</v>
      </c>
      <c r="E561" s="18" t="s">
        <v>231</v>
      </c>
      <c r="F561" s="357">
        <v>2</v>
      </c>
      <c r="G561" s="41"/>
      <c r="H561" s="44"/>
    </row>
    <row r="562" s="2" customFormat="1" ht="16.8" customHeight="1">
      <c r="A562" s="41"/>
      <c r="B562" s="44"/>
      <c r="C562" s="352" t="s">
        <v>119</v>
      </c>
      <c r="D562" s="353" t="s">
        <v>120</v>
      </c>
      <c r="E562" s="354" t="s">
        <v>1</v>
      </c>
      <c r="F562" s="355">
        <v>4</v>
      </c>
      <c r="G562" s="41"/>
      <c r="H562" s="44"/>
    </row>
    <row r="563" s="2" customFormat="1" ht="16.8" customHeight="1">
      <c r="A563" s="41"/>
      <c r="B563" s="44"/>
      <c r="C563" s="356" t="s">
        <v>1</v>
      </c>
      <c r="D563" s="356" t="s">
        <v>121</v>
      </c>
      <c r="E563" s="18" t="s">
        <v>1</v>
      </c>
      <c r="F563" s="357">
        <v>4</v>
      </c>
      <c r="G563" s="41"/>
      <c r="H563" s="44"/>
    </row>
    <row r="564" s="2" customFormat="1" ht="16.8" customHeight="1">
      <c r="A564" s="41"/>
      <c r="B564" s="44"/>
      <c r="C564" s="356" t="s">
        <v>119</v>
      </c>
      <c r="D564" s="356" t="s">
        <v>204</v>
      </c>
      <c r="E564" s="18" t="s">
        <v>1</v>
      </c>
      <c r="F564" s="357">
        <v>4</v>
      </c>
      <c r="G564" s="41"/>
      <c r="H564" s="44"/>
    </row>
    <row r="565" s="2" customFormat="1" ht="16.8" customHeight="1">
      <c r="A565" s="41"/>
      <c r="B565" s="44"/>
      <c r="C565" s="358" t="s">
        <v>1832</v>
      </c>
      <c r="D565" s="41"/>
      <c r="E565" s="41"/>
      <c r="F565" s="41"/>
      <c r="G565" s="41"/>
      <c r="H565" s="44"/>
    </row>
    <row r="566" s="2" customFormat="1" ht="16.8" customHeight="1">
      <c r="A566" s="41"/>
      <c r="B566" s="44"/>
      <c r="C566" s="356" t="s">
        <v>486</v>
      </c>
      <c r="D566" s="356" t="s">
        <v>487</v>
      </c>
      <c r="E566" s="18" t="s">
        <v>231</v>
      </c>
      <c r="F566" s="357">
        <v>4</v>
      </c>
      <c r="G566" s="41"/>
      <c r="H566" s="44"/>
    </row>
    <row r="567" s="2" customFormat="1" ht="16.8" customHeight="1">
      <c r="A567" s="41"/>
      <c r="B567" s="44"/>
      <c r="C567" s="356" t="s">
        <v>510</v>
      </c>
      <c r="D567" s="356" t="s">
        <v>511</v>
      </c>
      <c r="E567" s="18" t="s">
        <v>231</v>
      </c>
      <c r="F567" s="357">
        <v>4</v>
      </c>
      <c r="G567" s="41"/>
      <c r="H567" s="44"/>
    </row>
    <row r="568" s="2" customFormat="1" ht="16.8" customHeight="1">
      <c r="A568" s="41"/>
      <c r="B568" s="44"/>
      <c r="C568" s="356" t="s">
        <v>523</v>
      </c>
      <c r="D568" s="356" t="s">
        <v>524</v>
      </c>
      <c r="E568" s="18" t="s">
        <v>231</v>
      </c>
      <c r="F568" s="357">
        <v>4</v>
      </c>
      <c r="G568" s="41"/>
      <c r="H568" s="44"/>
    </row>
    <row r="569" s="2" customFormat="1" ht="26.4" customHeight="1">
      <c r="A569" s="41"/>
      <c r="B569" s="44"/>
      <c r="C569" s="351" t="s">
        <v>1850</v>
      </c>
      <c r="D569" s="351" t="s">
        <v>106</v>
      </c>
      <c r="E569" s="41"/>
      <c r="F569" s="41"/>
      <c r="G569" s="41"/>
      <c r="H569" s="44"/>
    </row>
    <row r="570" s="2" customFormat="1" ht="16.8" customHeight="1">
      <c r="A570" s="41"/>
      <c r="B570" s="44"/>
      <c r="C570" s="352" t="s">
        <v>126</v>
      </c>
      <c r="D570" s="353" t="s">
        <v>1</v>
      </c>
      <c r="E570" s="354" t="s">
        <v>1</v>
      </c>
      <c r="F570" s="355">
        <v>18</v>
      </c>
      <c r="G570" s="41"/>
      <c r="H570" s="44"/>
    </row>
    <row r="571" s="2" customFormat="1" ht="16.8" customHeight="1">
      <c r="A571" s="41"/>
      <c r="B571" s="44"/>
      <c r="C571" s="356" t="s">
        <v>1</v>
      </c>
      <c r="D571" s="356" t="s">
        <v>1788</v>
      </c>
      <c r="E571" s="18" t="s">
        <v>1</v>
      </c>
      <c r="F571" s="357">
        <v>18</v>
      </c>
      <c r="G571" s="41"/>
      <c r="H571" s="44"/>
    </row>
    <row r="572" s="2" customFormat="1" ht="16.8" customHeight="1">
      <c r="A572" s="41"/>
      <c r="B572" s="44"/>
      <c r="C572" s="356" t="s">
        <v>126</v>
      </c>
      <c r="D572" s="356" t="s">
        <v>204</v>
      </c>
      <c r="E572" s="18" t="s">
        <v>1</v>
      </c>
      <c r="F572" s="357">
        <v>18</v>
      </c>
      <c r="G572" s="41"/>
      <c r="H572" s="44"/>
    </row>
    <row r="573" s="2" customFormat="1" ht="16.8" customHeight="1">
      <c r="A573" s="41"/>
      <c r="B573" s="44"/>
      <c r="C573" s="358" t="s">
        <v>1832</v>
      </c>
      <c r="D573" s="41"/>
      <c r="E573" s="41"/>
      <c r="F573" s="41"/>
      <c r="G573" s="41"/>
      <c r="H573" s="44"/>
    </row>
    <row r="574" s="2" customFormat="1" ht="16.8" customHeight="1">
      <c r="A574" s="41"/>
      <c r="B574" s="44"/>
      <c r="C574" s="356" t="s">
        <v>391</v>
      </c>
      <c r="D574" s="356" t="s">
        <v>392</v>
      </c>
      <c r="E574" s="18" t="s">
        <v>393</v>
      </c>
      <c r="F574" s="357">
        <v>18</v>
      </c>
      <c r="G574" s="41"/>
      <c r="H574" s="44"/>
    </row>
    <row r="575" s="2" customFormat="1" ht="16.8" customHeight="1">
      <c r="A575" s="41"/>
      <c r="B575" s="44"/>
      <c r="C575" s="356" t="s">
        <v>397</v>
      </c>
      <c r="D575" s="356" t="s">
        <v>398</v>
      </c>
      <c r="E575" s="18" t="s">
        <v>393</v>
      </c>
      <c r="F575" s="357">
        <v>18</v>
      </c>
      <c r="G575" s="41"/>
      <c r="H575" s="44"/>
    </row>
    <row r="576" s="2" customFormat="1" ht="16.8" customHeight="1">
      <c r="A576" s="41"/>
      <c r="B576" s="44"/>
      <c r="C576" s="352" t="s">
        <v>129</v>
      </c>
      <c r="D576" s="353" t="s">
        <v>1</v>
      </c>
      <c r="E576" s="354" t="s">
        <v>1</v>
      </c>
      <c r="F576" s="355">
        <v>34.005000000000003</v>
      </c>
      <c r="G576" s="41"/>
      <c r="H576" s="44"/>
    </row>
    <row r="577" s="2" customFormat="1" ht="16.8" customHeight="1">
      <c r="A577" s="41"/>
      <c r="B577" s="44"/>
      <c r="C577" s="356" t="s">
        <v>1</v>
      </c>
      <c r="D577" s="356" t="s">
        <v>1803</v>
      </c>
      <c r="E577" s="18" t="s">
        <v>1</v>
      </c>
      <c r="F577" s="357">
        <v>34.005000000000003</v>
      </c>
      <c r="G577" s="41"/>
      <c r="H577" s="44"/>
    </row>
    <row r="578" s="2" customFormat="1" ht="16.8" customHeight="1">
      <c r="A578" s="41"/>
      <c r="B578" s="44"/>
      <c r="C578" s="356" t="s">
        <v>129</v>
      </c>
      <c r="D578" s="356" t="s">
        <v>214</v>
      </c>
      <c r="E578" s="18" t="s">
        <v>1</v>
      </c>
      <c r="F578" s="357">
        <v>34.005000000000003</v>
      </c>
      <c r="G578" s="41"/>
      <c r="H578" s="44"/>
    </row>
    <row r="579" s="2" customFormat="1" ht="16.8" customHeight="1">
      <c r="A579" s="41"/>
      <c r="B579" s="44"/>
      <c r="C579" s="358" t="s">
        <v>1832</v>
      </c>
      <c r="D579" s="41"/>
      <c r="E579" s="41"/>
      <c r="F579" s="41"/>
      <c r="G579" s="41"/>
      <c r="H579" s="44"/>
    </row>
    <row r="580" s="2" customFormat="1" ht="16.8" customHeight="1">
      <c r="A580" s="41"/>
      <c r="B580" s="44"/>
      <c r="C580" s="356" t="s">
        <v>456</v>
      </c>
      <c r="D580" s="356" t="s">
        <v>457</v>
      </c>
      <c r="E580" s="18" t="s">
        <v>197</v>
      </c>
      <c r="F580" s="357">
        <v>35.704999999999998</v>
      </c>
      <c r="G580" s="41"/>
      <c r="H580" s="44"/>
    </row>
    <row r="581" s="2" customFormat="1" ht="16.8" customHeight="1">
      <c r="A581" s="41"/>
      <c r="B581" s="44"/>
      <c r="C581" s="352" t="s">
        <v>127</v>
      </c>
      <c r="D581" s="353" t="s">
        <v>1</v>
      </c>
      <c r="E581" s="354" t="s">
        <v>1</v>
      </c>
      <c r="F581" s="355">
        <v>25.125</v>
      </c>
      <c r="G581" s="41"/>
      <c r="H581" s="44"/>
    </row>
    <row r="582" s="2" customFormat="1" ht="16.8" customHeight="1">
      <c r="A582" s="41"/>
      <c r="B582" s="44"/>
      <c r="C582" s="356" t="s">
        <v>1</v>
      </c>
      <c r="D582" s="356" t="s">
        <v>1760</v>
      </c>
      <c r="E582" s="18" t="s">
        <v>1</v>
      </c>
      <c r="F582" s="357">
        <v>25.125</v>
      </c>
      <c r="G582" s="41"/>
      <c r="H582" s="44"/>
    </row>
    <row r="583" s="2" customFormat="1" ht="16.8" customHeight="1">
      <c r="A583" s="41"/>
      <c r="B583" s="44"/>
      <c r="C583" s="356" t="s">
        <v>127</v>
      </c>
      <c r="D583" s="356" t="s">
        <v>214</v>
      </c>
      <c r="E583" s="18" t="s">
        <v>1</v>
      </c>
      <c r="F583" s="357">
        <v>25.125</v>
      </c>
      <c r="G583" s="41"/>
      <c r="H583" s="44"/>
    </row>
    <row r="584" s="2" customFormat="1" ht="16.8" customHeight="1">
      <c r="A584" s="41"/>
      <c r="B584" s="44"/>
      <c r="C584" s="358" t="s">
        <v>1832</v>
      </c>
      <c r="D584" s="41"/>
      <c r="E584" s="41"/>
      <c r="F584" s="41"/>
      <c r="G584" s="41"/>
      <c r="H584" s="44"/>
    </row>
    <row r="585" s="2" customFormat="1" ht="16.8" customHeight="1">
      <c r="A585" s="41"/>
      <c r="B585" s="44"/>
      <c r="C585" s="356" t="s">
        <v>210</v>
      </c>
      <c r="D585" s="356" t="s">
        <v>211</v>
      </c>
      <c r="E585" s="18" t="s">
        <v>197</v>
      </c>
      <c r="F585" s="357">
        <v>26.381</v>
      </c>
      <c r="G585" s="41"/>
      <c r="H585" s="44"/>
    </row>
    <row r="586" s="2" customFormat="1" ht="16.8" customHeight="1">
      <c r="A586" s="41"/>
      <c r="B586" s="44"/>
      <c r="C586" s="356" t="s">
        <v>462</v>
      </c>
      <c r="D586" s="356" t="s">
        <v>463</v>
      </c>
      <c r="E586" s="18" t="s">
        <v>197</v>
      </c>
      <c r="F586" s="357">
        <v>60.829999999999998</v>
      </c>
      <c r="G586" s="41"/>
      <c r="H586" s="44"/>
    </row>
    <row r="587" s="2" customFormat="1" ht="16.8" customHeight="1">
      <c r="A587" s="41"/>
      <c r="B587" s="44"/>
      <c r="C587" s="356" t="s">
        <v>467</v>
      </c>
      <c r="D587" s="356" t="s">
        <v>468</v>
      </c>
      <c r="E587" s="18" t="s">
        <v>197</v>
      </c>
      <c r="F587" s="357">
        <v>60.829999999999998</v>
      </c>
      <c r="G587" s="41"/>
      <c r="H587" s="44"/>
    </row>
    <row r="588" s="2" customFormat="1" ht="16.8" customHeight="1">
      <c r="A588" s="41"/>
      <c r="B588" s="44"/>
      <c r="C588" s="356" t="s">
        <v>471</v>
      </c>
      <c r="D588" s="356" t="s">
        <v>472</v>
      </c>
      <c r="E588" s="18" t="s">
        <v>197</v>
      </c>
      <c r="F588" s="357">
        <v>60.829999999999998</v>
      </c>
      <c r="G588" s="41"/>
      <c r="H588" s="44"/>
    </row>
    <row r="589" s="2" customFormat="1" ht="16.8" customHeight="1">
      <c r="A589" s="41"/>
      <c r="B589" s="44"/>
      <c r="C589" s="352" t="s">
        <v>123</v>
      </c>
      <c r="D589" s="353" t="s">
        <v>124</v>
      </c>
      <c r="E589" s="354" t="s">
        <v>1</v>
      </c>
      <c r="F589" s="355">
        <v>2.1000000000000001</v>
      </c>
      <c r="G589" s="41"/>
      <c r="H589" s="44"/>
    </row>
    <row r="590" s="2" customFormat="1" ht="16.8" customHeight="1">
      <c r="A590" s="41"/>
      <c r="B590" s="44"/>
      <c r="C590" s="356" t="s">
        <v>1</v>
      </c>
      <c r="D590" s="356" t="s">
        <v>329</v>
      </c>
      <c r="E590" s="18" t="s">
        <v>1</v>
      </c>
      <c r="F590" s="357">
        <v>2.1000000000000001</v>
      </c>
      <c r="G590" s="41"/>
      <c r="H590" s="44"/>
    </row>
    <row r="591" s="2" customFormat="1" ht="16.8" customHeight="1">
      <c r="A591" s="41"/>
      <c r="B591" s="44"/>
      <c r="C591" s="356" t="s">
        <v>123</v>
      </c>
      <c r="D591" s="356" t="s">
        <v>204</v>
      </c>
      <c r="E591" s="18" t="s">
        <v>1</v>
      </c>
      <c r="F591" s="357">
        <v>2.1000000000000001</v>
      </c>
      <c r="G591" s="41"/>
      <c r="H591" s="44"/>
    </row>
    <row r="592" s="2" customFormat="1" ht="16.8" customHeight="1">
      <c r="A592" s="41"/>
      <c r="B592" s="44"/>
      <c r="C592" s="352" t="s">
        <v>132</v>
      </c>
      <c r="D592" s="353" t="s">
        <v>133</v>
      </c>
      <c r="E592" s="354" t="s">
        <v>1</v>
      </c>
      <c r="F592" s="355">
        <v>35.704999999999998</v>
      </c>
      <c r="G592" s="41"/>
      <c r="H592" s="44"/>
    </row>
    <row r="593" s="2" customFormat="1" ht="16.8" customHeight="1">
      <c r="A593" s="41"/>
      <c r="B593" s="44"/>
      <c r="C593" s="356" t="s">
        <v>1</v>
      </c>
      <c r="D593" s="356" t="s">
        <v>1803</v>
      </c>
      <c r="E593" s="18" t="s">
        <v>1</v>
      </c>
      <c r="F593" s="357">
        <v>34.005000000000003</v>
      </c>
      <c r="G593" s="41"/>
      <c r="H593" s="44"/>
    </row>
    <row r="594" s="2" customFormat="1" ht="16.8" customHeight="1">
      <c r="A594" s="41"/>
      <c r="B594" s="44"/>
      <c r="C594" s="356" t="s">
        <v>1</v>
      </c>
      <c r="D594" s="356" t="s">
        <v>460</v>
      </c>
      <c r="E594" s="18" t="s">
        <v>1</v>
      </c>
      <c r="F594" s="357">
        <v>1.7</v>
      </c>
      <c r="G594" s="41"/>
      <c r="H594" s="44"/>
    </row>
    <row r="595" s="2" customFormat="1" ht="16.8" customHeight="1">
      <c r="A595" s="41"/>
      <c r="B595" s="44"/>
      <c r="C595" s="356" t="s">
        <v>132</v>
      </c>
      <c r="D595" s="356" t="s">
        <v>204</v>
      </c>
      <c r="E595" s="18" t="s">
        <v>1</v>
      </c>
      <c r="F595" s="357">
        <v>35.704999999999998</v>
      </c>
      <c r="G595" s="41"/>
      <c r="H595" s="44"/>
    </row>
    <row r="596" s="2" customFormat="1" ht="16.8" customHeight="1">
      <c r="A596" s="41"/>
      <c r="B596" s="44"/>
      <c r="C596" s="358" t="s">
        <v>1832</v>
      </c>
      <c r="D596" s="41"/>
      <c r="E596" s="41"/>
      <c r="F596" s="41"/>
      <c r="G596" s="41"/>
      <c r="H596" s="44"/>
    </row>
    <row r="597" s="2" customFormat="1" ht="16.8" customHeight="1">
      <c r="A597" s="41"/>
      <c r="B597" s="44"/>
      <c r="C597" s="356" t="s">
        <v>456</v>
      </c>
      <c r="D597" s="356" t="s">
        <v>457</v>
      </c>
      <c r="E597" s="18" t="s">
        <v>197</v>
      </c>
      <c r="F597" s="357">
        <v>35.704999999999998</v>
      </c>
      <c r="G597" s="41"/>
      <c r="H597" s="44"/>
    </row>
    <row r="598" s="2" customFormat="1" ht="16.8" customHeight="1">
      <c r="A598" s="41"/>
      <c r="B598" s="44"/>
      <c r="C598" s="356" t="s">
        <v>462</v>
      </c>
      <c r="D598" s="356" t="s">
        <v>463</v>
      </c>
      <c r="E598" s="18" t="s">
        <v>197</v>
      </c>
      <c r="F598" s="357">
        <v>60.829999999999998</v>
      </c>
      <c r="G598" s="41"/>
      <c r="H598" s="44"/>
    </row>
    <row r="599" s="2" customFormat="1" ht="16.8" customHeight="1">
      <c r="A599" s="41"/>
      <c r="B599" s="44"/>
      <c r="C599" s="356" t="s">
        <v>467</v>
      </c>
      <c r="D599" s="356" t="s">
        <v>468</v>
      </c>
      <c r="E599" s="18" t="s">
        <v>197</v>
      </c>
      <c r="F599" s="357">
        <v>60.829999999999998</v>
      </c>
      <c r="G599" s="41"/>
      <c r="H599" s="44"/>
    </row>
    <row r="600" s="2" customFormat="1" ht="16.8" customHeight="1">
      <c r="A600" s="41"/>
      <c r="B600" s="44"/>
      <c r="C600" s="356" t="s">
        <v>471</v>
      </c>
      <c r="D600" s="356" t="s">
        <v>472</v>
      </c>
      <c r="E600" s="18" t="s">
        <v>197</v>
      </c>
      <c r="F600" s="357">
        <v>60.829999999999998</v>
      </c>
      <c r="G600" s="41"/>
      <c r="H600" s="44"/>
    </row>
    <row r="601" s="2" customFormat="1">
      <c r="A601" s="41"/>
      <c r="B601" s="44"/>
      <c r="C601" s="356" t="s">
        <v>479</v>
      </c>
      <c r="D601" s="356" t="s">
        <v>480</v>
      </c>
      <c r="E601" s="18" t="s">
        <v>197</v>
      </c>
      <c r="F601" s="357">
        <v>35.704999999999998</v>
      </c>
      <c r="G601" s="41"/>
      <c r="H601" s="44"/>
    </row>
    <row r="602" s="2" customFormat="1" ht="16.8" customHeight="1">
      <c r="A602" s="41"/>
      <c r="B602" s="44"/>
      <c r="C602" s="352" t="s">
        <v>117</v>
      </c>
      <c r="D602" s="353" t="s">
        <v>1</v>
      </c>
      <c r="E602" s="354" t="s">
        <v>1</v>
      </c>
      <c r="F602" s="355">
        <v>19.975000000000001</v>
      </c>
      <c r="G602" s="41"/>
      <c r="H602" s="44"/>
    </row>
    <row r="603" s="2" customFormat="1" ht="16.8" customHeight="1">
      <c r="A603" s="41"/>
      <c r="B603" s="44"/>
      <c r="C603" s="356" t="s">
        <v>1</v>
      </c>
      <c r="D603" s="356" t="s">
        <v>1758</v>
      </c>
      <c r="E603" s="18" t="s">
        <v>1</v>
      </c>
      <c r="F603" s="357">
        <v>19.975000000000001</v>
      </c>
      <c r="G603" s="41"/>
      <c r="H603" s="44"/>
    </row>
    <row r="604" s="2" customFormat="1" ht="16.8" customHeight="1">
      <c r="A604" s="41"/>
      <c r="B604" s="44"/>
      <c r="C604" s="356" t="s">
        <v>117</v>
      </c>
      <c r="D604" s="356" t="s">
        <v>204</v>
      </c>
      <c r="E604" s="18" t="s">
        <v>1</v>
      </c>
      <c r="F604" s="357">
        <v>19.975000000000001</v>
      </c>
      <c r="G604" s="41"/>
      <c r="H604" s="44"/>
    </row>
    <row r="605" s="2" customFormat="1" ht="16.8" customHeight="1">
      <c r="A605" s="41"/>
      <c r="B605" s="44"/>
      <c r="C605" s="358" t="s">
        <v>1832</v>
      </c>
      <c r="D605" s="41"/>
      <c r="E605" s="41"/>
      <c r="F605" s="41"/>
      <c r="G605" s="41"/>
      <c r="H605" s="44"/>
    </row>
    <row r="606" s="2" customFormat="1" ht="16.8" customHeight="1">
      <c r="A606" s="41"/>
      <c r="B606" s="44"/>
      <c r="C606" s="356" t="s">
        <v>205</v>
      </c>
      <c r="D606" s="356" t="s">
        <v>206</v>
      </c>
      <c r="E606" s="18" t="s">
        <v>197</v>
      </c>
      <c r="F606" s="357">
        <v>19.975000000000001</v>
      </c>
      <c r="G606" s="41"/>
      <c r="H606" s="44"/>
    </row>
    <row r="607" s="2" customFormat="1">
      <c r="A607" s="41"/>
      <c r="B607" s="44"/>
      <c r="C607" s="356" t="s">
        <v>542</v>
      </c>
      <c r="D607" s="356" t="s">
        <v>543</v>
      </c>
      <c r="E607" s="18" t="s">
        <v>197</v>
      </c>
      <c r="F607" s="357">
        <v>22.971</v>
      </c>
      <c r="G607" s="41"/>
      <c r="H607" s="44"/>
    </row>
    <row r="608" s="2" customFormat="1" ht="16.8" customHeight="1">
      <c r="A608" s="41"/>
      <c r="B608" s="44"/>
      <c r="C608" s="356" t="s">
        <v>216</v>
      </c>
      <c r="D608" s="356" t="s">
        <v>217</v>
      </c>
      <c r="E608" s="18" t="s">
        <v>197</v>
      </c>
      <c r="F608" s="357">
        <v>19.975000000000001</v>
      </c>
      <c r="G608" s="41"/>
      <c r="H608" s="44"/>
    </row>
    <row r="609" s="2" customFormat="1">
      <c r="A609" s="41"/>
      <c r="B609" s="44"/>
      <c r="C609" s="356" t="s">
        <v>346</v>
      </c>
      <c r="D609" s="356" t="s">
        <v>347</v>
      </c>
      <c r="E609" s="18" t="s">
        <v>197</v>
      </c>
      <c r="F609" s="357">
        <v>19.975000000000001</v>
      </c>
      <c r="G609" s="41"/>
      <c r="H609" s="44"/>
    </row>
    <row r="610" s="2" customFormat="1" ht="16.8" customHeight="1">
      <c r="A610" s="41"/>
      <c r="B610" s="44"/>
      <c r="C610" s="356" t="s">
        <v>406</v>
      </c>
      <c r="D610" s="356" t="s">
        <v>407</v>
      </c>
      <c r="E610" s="18" t="s">
        <v>197</v>
      </c>
      <c r="F610" s="357">
        <v>19.975000000000001</v>
      </c>
      <c r="G610" s="41"/>
      <c r="H610" s="44"/>
    </row>
    <row r="611" s="2" customFormat="1" ht="16.8" customHeight="1">
      <c r="A611" s="41"/>
      <c r="B611" s="44"/>
      <c r="C611" s="356" t="s">
        <v>410</v>
      </c>
      <c r="D611" s="356" t="s">
        <v>411</v>
      </c>
      <c r="E611" s="18" t="s">
        <v>197</v>
      </c>
      <c r="F611" s="357">
        <v>19.975000000000001</v>
      </c>
      <c r="G611" s="41"/>
      <c r="H611" s="44"/>
    </row>
    <row r="612" s="2" customFormat="1" ht="16.8" customHeight="1">
      <c r="A612" s="41"/>
      <c r="B612" s="44"/>
      <c r="C612" s="356" t="s">
        <v>417</v>
      </c>
      <c r="D612" s="356" t="s">
        <v>418</v>
      </c>
      <c r="E612" s="18" t="s">
        <v>197</v>
      </c>
      <c r="F612" s="357">
        <v>19.975000000000001</v>
      </c>
      <c r="G612" s="41"/>
      <c r="H612" s="44"/>
    </row>
    <row r="613" s="2" customFormat="1" ht="16.8" customHeight="1">
      <c r="A613" s="41"/>
      <c r="B613" s="44"/>
      <c r="C613" s="356" t="s">
        <v>421</v>
      </c>
      <c r="D613" s="356" t="s">
        <v>422</v>
      </c>
      <c r="E613" s="18" t="s">
        <v>197</v>
      </c>
      <c r="F613" s="357">
        <v>19.975000000000001</v>
      </c>
      <c r="G613" s="41"/>
      <c r="H613" s="44"/>
    </row>
    <row r="614" s="2" customFormat="1" ht="16.8" customHeight="1">
      <c r="A614" s="41"/>
      <c r="B614" s="44"/>
      <c r="C614" s="356" t="s">
        <v>425</v>
      </c>
      <c r="D614" s="356" t="s">
        <v>426</v>
      </c>
      <c r="E614" s="18" t="s">
        <v>197</v>
      </c>
      <c r="F614" s="357">
        <v>19.975000000000001</v>
      </c>
      <c r="G614" s="41"/>
      <c r="H614" s="44"/>
    </row>
    <row r="615" s="2" customFormat="1" ht="16.8" customHeight="1">
      <c r="A615" s="41"/>
      <c r="B615" s="44"/>
      <c r="C615" s="356" t="s">
        <v>429</v>
      </c>
      <c r="D615" s="356" t="s">
        <v>430</v>
      </c>
      <c r="E615" s="18" t="s">
        <v>197</v>
      </c>
      <c r="F615" s="357">
        <v>19.975000000000001</v>
      </c>
      <c r="G615" s="41"/>
      <c r="H615" s="44"/>
    </row>
    <row r="616" s="2" customFormat="1" ht="16.8" customHeight="1">
      <c r="A616" s="41"/>
      <c r="B616" s="44"/>
      <c r="C616" s="356" t="s">
        <v>433</v>
      </c>
      <c r="D616" s="356" t="s">
        <v>434</v>
      </c>
      <c r="E616" s="18" t="s">
        <v>197</v>
      </c>
      <c r="F616" s="357">
        <v>19.975000000000001</v>
      </c>
      <c r="G616" s="41"/>
      <c r="H616" s="44"/>
    </row>
    <row r="617" s="2" customFormat="1" ht="16.8" customHeight="1">
      <c r="A617" s="41"/>
      <c r="B617" s="44"/>
      <c r="C617" s="356" t="s">
        <v>475</v>
      </c>
      <c r="D617" s="356" t="s">
        <v>476</v>
      </c>
      <c r="E617" s="18" t="s">
        <v>197</v>
      </c>
      <c r="F617" s="357">
        <v>19.975000000000001</v>
      </c>
      <c r="G617" s="41"/>
      <c r="H617" s="44"/>
    </row>
    <row r="618" s="2" customFormat="1" ht="16.8" customHeight="1">
      <c r="A618" s="41"/>
      <c r="B618" s="44"/>
      <c r="C618" s="356" t="s">
        <v>222</v>
      </c>
      <c r="D618" s="356" t="s">
        <v>223</v>
      </c>
      <c r="E618" s="18" t="s">
        <v>197</v>
      </c>
      <c r="F618" s="357">
        <v>19.975000000000001</v>
      </c>
      <c r="G618" s="41"/>
      <c r="H618" s="44"/>
    </row>
    <row r="619" s="2" customFormat="1" ht="16.8" customHeight="1">
      <c r="A619" s="41"/>
      <c r="B619" s="44"/>
      <c r="C619" s="356" t="s">
        <v>225</v>
      </c>
      <c r="D619" s="356" t="s">
        <v>226</v>
      </c>
      <c r="E619" s="18" t="s">
        <v>197</v>
      </c>
      <c r="F619" s="357">
        <v>19.975000000000001</v>
      </c>
      <c r="G619" s="41"/>
      <c r="H619" s="44"/>
    </row>
    <row r="620" s="2" customFormat="1" ht="16.8" customHeight="1">
      <c r="A620" s="41"/>
      <c r="B620" s="44"/>
      <c r="C620" s="352" t="s">
        <v>349</v>
      </c>
      <c r="D620" s="353" t="s">
        <v>1</v>
      </c>
      <c r="E620" s="354" t="s">
        <v>1</v>
      </c>
      <c r="F620" s="355">
        <v>19.975000000000001</v>
      </c>
      <c r="G620" s="41"/>
      <c r="H620" s="44"/>
    </row>
    <row r="621" s="2" customFormat="1" ht="16.8" customHeight="1">
      <c r="A621" s="41"/>
      <c r="B621" s="44"/>
      <c r="C621" s="356" t="s">
        <v>1</v>
      </c>
      <c r="D621" s="356" t="s">
        <v>117</v>
      </c>
      <c r="E621" s="18" t="s">
        <v>1</v>
      </c>
      <c r="F621" s="357">
        <v>19.975000000000001</v>
      </c>
      <c r="G621" s="41"/>
      <c r="H621" s="44"/>
    </row>
    <row r="622" s="2" customFormat="1" ht="16.8" customHeight="1">
      <c r="A622" s="41"/>
      <c r="B622" s="44"/>
      <c r="C622" s="356" t="s">
        <v>349</v>
      </c>
      <c r="D622" s="356" t="s">
        <v>204</v>
      </c>
      <c r="E622" s="18" t="s">
        <v>1</v>
      </c>
      <c r="F622" s="357">
        <v>19.975000000000001</v>
      </c>
      <c r="G622" s="41"/>
      <c r="H622" s="44"/>
    </row>
    <row r="623" s="2" customFormat="1" ht="16.8" customHeight="1">
      <c r="A623" s="41"/>
      <c r="B623" s="44"/>
      <c r="C623" s="352" t="s">
        <v>143</v>
      </c>
      <c r="D623" s="353" t="s">
        <v>120</v>
      </c>
      <c r="E623" s="354" t="s">
        <v>1</v>
      </c>
      <c r="F623" s="355">
        <v>2</v>
      </c>
      <c r="G623" s="41"/>
      <c r="H623" s="44"/>
    </row>
    <row r="624" s="2" customFormat="1" ht="16.8" customHeight="1">
      <c r="A624" s="41"/>
      <c r="B624" s="44"/>
      <c r="C624" s="356" t="s">
        <v>1</v>
      </c>
      <c r="D624" s="356" t="s">
        <v>91</v>
      </c>
      <c r="E624" s="18" t="s">
        <v>1</v>
      </c>
      <c r="F624" s="357">
        <v>2</v>
      </c>
      <c r="G624" s="41"/>
      <c r="H624" s="44"/>
    </row>
    <row r="625" s="2" customFormat="1" ht="16.8" customHeight="1">
      <c r="A625" s="41"/>
      <c r="B625" s="44"/>
      <c r="C625" s="356" t="s">
        <v>143</v>
      </c>
      <c r="D625" s="356" t="s">
        <v>204</v>
      </c>
      <c r="E625" s="18" t="s">
        <v>1</v>
      </c>
      <c r="F625" s="357">
        <v>2</v>
      </c>
      <c r="G625" s="41"/>
      <c r="H625" s="44"/>
    </row>
    <row r="626" s="2" customFormat="1" ht="16.8" customHeight="1">
      <c r="A626" s="41"/>
      <c r="B626" s="44"/>
      <c r="C626" s="358" t="s">
        <v>1832</v>
      </c>
      <c r="D626" s="41"/>
      <c r="E626" s="41"/>
      <c r="F626" s="41"/>
      <c r="G626" s="41"/>
      <c r="H626" s="44"/>
    </row>
    <row r="627" s="2" customFormat="1" ht="16.8" customHeight="1">
      <c r="A627" s="41"/>
      <c r="B627" s="44"/>
      <c r="C627" s="356" t="s">
        <v>280</v>
      </c>
      <c r="D627" s="356" t="s">
        <v>281</v>
      </c>
      <c r="E627" s="18" t="s">
        <v>231</v>
      </c>
      <c r="F627" s="357">
        <v>2</v>
      </c>
      <c r="G627" s="41"/>
      <c r="H627" s="44"/>
    </row>
    <row r="628" s="2" customFormat="1" ht="16.8" customHeight="1">
      <c r="A628" s="41"/>
      <c r="B628" s="44"/>
      <c r="C628" s="356" t="s">
        <v>288</v>
      </c>
      <c r="D628" s="356" t="s">
        <v>289</v>
      </c>
      <c r="E628" s="18" t="s">
        <v>231</v>
      </c>
      <c r="F628" s="357">
        <v>2</v>
      </c>
      <c r="G628" s="41"/>
      <c r="H628" s="44"/>
    </row>
    <row r="629" s="2" customFormat="1" ht="16.8" customHeight="1">
      <c r="A629" s="41"/>
      <c r="B629" s="44"/>
      <c r="C629" s="352" t="s">
        <v>119</v>
      </c>
      <c r="D629" s="353" t="s">
        <v>120</v>
      </c>
      <c r="E629" s="354" t="s">
        <v>1</v>
      </c>
      <c r="F629" s="355">
        <v>4</v>
      </c>
      <c r="G629" s="41"/>
      <c r="H629" s="44"/>
    </row>
    <row r="630" s="2" customFormat="1" ht="16.8" customHeight="1">
      <c r="A630" s="41"/>
      <c r="B630" s="44"/>
      <c r="C630" s="356" t="s">
        <v>1</v>
      </c>
      <c r="D630" s="356" t="s">
        <v>121</v>
      </c>
      <c r="E630" s="18" t="s">
        <v>1</v>
      </c>
      <c r="F630" s="357">
        <v>4</v>
      </c>
      <c r="G630" s="41"/>
      <c r="H630" s="44"/>
    </row>
    <row r="631" s="2" customFormat="1" ht="16.8" customHeight="1">
      <c r="A631" s="41"/>
      <c r="B631" s="44"/>
      <c r="C631" s="356" t="s">
        <v>119</v>
      </c>
      <c r="D631" s="356" t="s">
        <v>204</v>
      </c>
      <c r="E631" s="18" t="s">
        <v>1</v>
      </c>
      <c r="F631" s="357">
        <v>4</v>
      </c>
      <c r="G631" s="41"/>
      <c r="H631" s="44"/>
    </row>
    <row r="632" s="2" customFormat="1" ht="16.8" customHeight="1">
      <c r="A632" s="41"/>
      <c r="B632" s="44"/>
      <c r="C632" s="358" t="s">
        <v>1832</v>
      </c>
      <c r="D632" s="41"/>
      <c r="E632" s="41"/>
      <c r="F632" s="41"/>
      <c r="G632" s="41"/>
      <c r="H632" s="44"/>
    </row>
    <row r="633" s="2" customFormat="1" ht="16.8" customHeight="1">
      <c r="A633" s="41"/>
      <c r="B633" s="44"/>
      <c r="C633" s="356" t="s">
        <v>486</v>
      </c>
      <c r="D633" s="356" t="s">
        <v>487</v>
      </c>
      <c r="E633" s="18" t="s">
        <v>231</v>
      </c>
      <c r="F633" s="357">
        <v>4</v>
      </c>
      <c r="G633" s="41"/>
      <c r="H633" s="44"/>
    </row>
    <row r="634" s="2" customFormat="1" ht="16.8" customHeight="1">
      <c r="A634" s="41"/>
      <c r="B634" s="44"/>
      <c r="C634" s="356" t="s">
        <v>510</v>
      </c>
      <c r="D634" s="356" t="s">
        <v>511</v>
      </c>
      <c r="E634" s="18" t="s">
        <v>231</v>
      </c>
      <c r="F634" s="357">
        <v>4</v>
      </c>
      <c r="G634" s="41"/>
      <c r="H634" s="44"/>
    </row>
    <row r="635" s="2" customFormat="1" ht="16.8" customHeight="1">
      <c r="A635" s="41"/>
      <c r="B635" s="44"/>
      <c r="C635" s="356" t="s">
        <v>523</v>
      </c>
      <c r="D635" s="356" t="s">
        <v>524</v>
      </c>
      <c r="E635" s="18" t="s">
        <v>231</v>
      </c>
      <c r="F635" s="357">
        <v>4</v>
      </c>
      <c r="G635" s="41"/>
      <c r="H635" s="44"/>
    </row>
    <row r="636" s="2" customFormat="1" ht="7.44" customHeight="1">
      <c r="A636" s="41"/>
      <c r="B636" s="207"/>
      <c r="C636" s="208"/>
      <c r="D636" s="208"/>
      <c r="E636" s="208"/>
      <c r="F636" s="208"/>
      <c r="G636" s="208"/>
      <c r="H636" s="44"/>
    </row>
    <row r="637" s="2" customFormat="1">
      <c r="A637" s="41"/>
      <c r="B637" s="41"/>
      <c r="C637" s="41"/>
      <c r="D637" s="41"/>
      <c r="E637" s="41"/>
      <c r="F637" s="41"/>
      <c r="G637" s="41"/>
      <c r="H637" s="41"/>
    </row>
  </sheetData>
  <sheetProtection sheet="1" formatColumns="0" formatRows="0" objects="1" scenarios="1" spinCount="100000" saltValue="4kra+Cvm7SHZJGNVMlxR3jfDQdRUO5CnjReNX7r2A7JDyO0nB796X1SFcd35IRMLPqKZKSAwNKf/fiIDFqgUDA==" hashValue="cli9DZ7qQGc2hXRp323lgHLLI17LqMjoDtwEkXbhrKzNcRVs/jvKHrHxlbL5Kt/9o1QgXekiaeh5y1owOBmONw==" algorithmName="SHA-512" password="C549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2025-09-23T07:50:46Z</dcterms:created>
  <dcterms:modified xsi:type="dcterms:W3CDTF">2025-09-23T07:51:29Z</dcterms:modified>
</cp:coreProperties>
</file>